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F3D14F12-9AC8-4558-A8EE-C1ADA4213B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en" sheetId="1" r:id="rId1"/>
    <sheet name="Feb" sheetId="2" r:id="rId2"/>
    <sheet name="Mar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" i="2" l="1"/>
  <c r="B12" i="2"/>
  <c r="C12" i="3"/>
  <c r="D12" i="3"/>
  <c r="E12" i="3"/>
  <c r="F12" i="3"/>
  <c r="G12" i="3"/>
  <c r="H12" i="3"/>
  <c r="I12" i="3"/>
  <c r="B12" i="3"/>
  <c r="C11" i="3"/>
  <c r="D11" i="3"/>
  <c r="E11" i="3"/>
  <c r="F11" i="3"/>
  <c r="G11" i="3"/>
  <c r="H11" i="3"/>
  <c r="I11" i="3"/>
  <c r="B11" i="3"/>
  <c r="C13" i="2"/>
  <c r="D13" i="2"/>
  <c r="E13" i="2"/>
  <c r="F13" i="2"/>
  <c r="G13" i="2"/>
  <c r="H13" i="2"/>
  <c r="I13" i="2"/>
  <c r="B13" i="2"/>
  <c r="C12" i="2"/>
  <c r="D12" i="2"/>
  <c r="E12" i="2"/>
  <c r="F12" i="2"/>
  <c r="G12" i="2"/>
  <c r="H12" i="2"/>
  <c r="I12" i="2"/>
  <c r="C11" i="2"/>
  <c r="D11" i="2"/>
  <c r="E11" i="2"/>
  <c r="F11" i="2"/>
  <c r="G11" i="2"/>
  <c r="H11" i="2"/>
  <c r="I11" i="2"/>
  <c r="C12" i="1"/>
  <c r="D12" i="1"/>
  <c r="E12" i="1"/>
  <c r="F12" i="1"/>
  <c r="G12" i="1"/>
  <c r="H12" i="1"/>
  <c r="I12" i="1"/>
  <c r="B12" i="1"/>
  <c r="C11" i="1"/>
  <c r="D11" i="1"/>
  <c r="E11" i="1"/>
  <c r="F11" i="1"/>
  <c r="G11" i="1"/>
  <c r="H11" i="1"/>
  <c r="I11" i="1"/>
  <c r="B11" i="1"/>
  <c r="J10" i="1"/>
  <c r="F7" i="3" l="1"/>
  <c r="F6" i="3"/>
  <c r="F7" i="2"/>
  <c r="F6" i="2"/>
  <c r="F7" i="1"/>
  <c r="F6" i="1"/>
  <c r="D6" i="3"/>
  <c r="C7" i="3"/>
  <c r="C6" i="3"/>
  <c r="C7" i="2"/>
  <c r="C6" i="2"/>
  <c r="C7" i="1"/>
  <c r="C6" i="1"/>
  <c r="G7" i="3"/>
  <c r="G6" i="3"/>
  <c r="G6" i="2"/>
  <c r="G7" i="2"/>
  <c r="G7" i="1"/>
  <c r="G6" i="1"/>
  <c r="B6" i="3"/>
  <c r="B6" i="2"/>
  <c r="B6" i="1"/>
  <c r="I6" i="3"/>
  <c r="I6" i="2"/>
  <c r="I6" i="1"/>
  <c r="D6" i="2" l="1"/>
  <c r="D6" i="1"/>
  <c r="E6" i="3"/>
  <c r="E6" i="2"/>
  <c r="E6" i="1"/>
  <c r="H6" i="2"/>
  <c r="H6" i="1"/>
  <c r="H6" i="3"/>
  <c r="C4" i="3"/>
  <c r="F4" i="3"/>
  <c r="G4" i="3"/>
  <c r="G4" i="2"/>
  <c r="J4" i="2" s="1"/>
  <c r="G4" i="1"/>
  <c r="E4" i="1"/>
  <c r="B4" i="1"/>
  <c r="F4" i="1"/>
  <c r="I4" i="1"/>
  <c r="J5" i="1"/>
  <c r="J7" i="1"/>
  <c r="J8" i="1"/>
  <c r="J5" i="3"/>
  <c r="J7" i="3"/>
  <c r="J8" i="3"/>
  <c r="J5" i="2"/>
  <c r="J7" i="2"/>
  <c r="J8" i="2"/>
  <c r="J9" i="2"/>
  <c r="J6" i="2" l="1"/>
  <c r="J6" i="3"/>
  <c r="J6" i="1"/>
  <c r="J4" i="3"/>
  <c r="J4" i="1"/>
  <c r="J11" i="1"/>
  <c r="E13" i="3"/>
  <c r="H13" i="3"/>
  <c r="H13" i="1"/>
  <c r="C13" i="1" l="1"/>
  <c r="G13" i="3"/>
  <c r="G13" i="1"/>
  <c r="I13" i="1"/>
  <c r="C13" i="3"/>
  <c r="F13" i="3"/>
  <c r="E13" i="1"/>
  <c r="D13" i="3"/>
  <c r="F13" i="1"/>
  <c r="D13" i="1"/>
  <c r="I13" i="3"/>
  <c r="J12" i="1" l="1"/>
  <c r="J11" i="2"/>
  <c r="B13" i="3"/>
  <c r="J13" i="3" s="1"/>
  <c r="J11" i="3"/>
  <c r="B13" i="1"/>
  <c r="J13" i="1" s="1"/>
  <c r="J12" i="2"/>
  <c r="J13" i="2"/>
  <c r="J12" i="3"/>
</calcChain>
</file>

<file path=xl/sharedStrings.xml><?xml version="1.0" encoding="utf-8"?>
<sst xmlns="http://schemas.openxmlformats.org/spreadsheetml/2006/main" count="63" uniqueCount="26">
  <si>
    <t>Lavori Pubblici</t>
  </si>
  <si>
    <t>Urbanistica</t>
  </si>
  <si>
    <t>Vigilanza</t>
  </si>
  <si>
    <t>A. Totale delle assenze per malattie</t>
  </si>
  <si>
    <t>B. Eventi di assenza per malattia superiore a 10 giorni</t>
  </si>
  <si>
    <t>C. Totale delle assenze per altri motivi</t>
  </si>
  <si>
    <t>C1. Di cui: totale delle assenze dovute a permessi ex L.104/92</t>
  </si>
  <si>
    <t>D. Numero Dipendenti</t>
  </si>
  <si>
    <t>E. Procedimenti disciplinari avviati relativi alle assenze</t>
  </si>
  <si>
    <t>F. Procedimenti disciplinari relativi alle assenze conclusi con sanzioni</t>
  </si>
  <si>
    <t>G. Media assenze per malattia sul totale dei dipendenti</t>
  </si>
  <si>
    <t>H.Media assenze per altri motivi sul totale dei dipendenti</t>
  </si>
  <si>
    <t>A. Media assenze complessive</t>
  </si>
  <si>
    <t xml:space="preserve">C. Totale delle assenze per altri motivi </t>
  </si>
  <si>
    <t xml:space="preserve">Porto </t>
  </si>
  <si>
    <t>Porto</t>
  </si>
  <si>
    <t>Socio</t>
  </si>
  <si>
    <t>Ambiente</t>
  </si>
  <si>
    <t>Economico Fin.</t>
  </si>
  <si>
    <t xml:space="preserve">Socio </t>
  </si>
  <si>
    <t>Affari Gen.</t>
  </si>
  <si>
    <t>Settori/ C.d.r.</t>
  </si>
  <si>
    <t>Monitoraggio Assenze per trimeste Gen/Feb/Mar</t>
  </si>
  <si>
    <t>Complex GEN</t>
  </si>
  <si>
    <t>Complex FEB</t>
  </si>
  <si>
    <t>Complex 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</si>
</sst>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2" fontId="0" fillId="0" borderId="1" xfId="0" applyNumberForma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Fill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3"/>
  <sheetViews>
    <sheetView tabSelected="1" zoomScale="110" zoomScaleNormal="110" workbookViewId="0">
      <selection activeCell="L6" sqref="L6"/>
    </sheetView>
  </sheetViews>
  <sheetFormatPr defaultRowHeight="15" x14ac:dyDescent="0.25"/>
  <cols>
    <col min="1" max="1" width="20" customWidth="1"/>
    <col min="2" max="2" width="10.5703125" customWidth="1"/>
    <col min="3" max="3" width="10" customWidth="1"/>
    <col min="4" max="4" width="10.42578125" customWidth="1"/>
    <col min="5" max="5" width="10.140625" customWidth="1"/>
    <col min="6" max="6" width="10.42578125" customWidth="1"/>
    <col min="7" max="7" width="10.140625" customWidth="1"/>
    <col min="8" max="8" width="9.28515625" customWidth="1"/>
    <col min="9" max="9" width="10" customWidth="1"/>
    <col min="10" max="10" width="10.7109375" customWidth="1"/>
    <col min="11" max="11" width="9.8554687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16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15</v>
      </c>
      <c r="I3" s="1" t="s">
        <v>2</v>
      </c>
      <c r="J3" s="1" t="s">
        <v>23</v>
      </c>
    </row>
    <row r="4" spans="1:10" ht="41.1" customHeight="1" x14ac:dyDescent="0.25">
      <c r="A4" s="2" t="s">
        <v>3</v>
      </c>
      <c r="B4" s="7">
        <f>5</f>
        <v>5</v>
      </c>
      <c r="C4" s="7">
        <v>0</v>
      </c>
      <c r="D4" s="7">
        <v>0</v>
      </c>
      <c r="E4" s="7">
        <f>4+5</f>
        <v>9</v>
      </c>
      <c r="F4" s="7">
        <f>8</f>
        <v>8</v>
      </c>
      <c r="G4" s="7">
        <f>5+20</f>
        <v>25</v>
      </c>
      <c r="H4" s="7">
        <v>0</v>
      </c>
      <c r="I4" s="7">
        <f>5</f>
        <v>5</v>
      </c>
      <c r="J4" s="7">
        <f t="shared" ref="J4:J13" si="0">SUM(B4:I4)</f>
        <v>52</v>
      </c>
    </row>
    <row r="5" spans="1:10" ht="41.1" customHeight="1" x14ac:dyDescent="0.25">
      <c r="A5" s="2" t="s">
        <v>4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1</v>
      </c>
      <c r="H5" s="7">
        <v>0</v>
      </c>
      <c r="I5" s="7">
        <v>0</v>
      </c>
      <c r="J5" s="7">
        <f t="shared" si="0"/>
        <v>1</v>
      </c>
    </row>
    <row r="6" spans="1:10" ht="41.1" customHeight="1" x14ac:dyDescent="0.25">
      <c r="A6" s="2" t="s">
        <v>13</v>
      </c>
      <c r="B6" s="7">
        <f>1+1+1+4+1+1+2+1+1+1</f>
        <v>14</v>
      </c>
      <c r="C6" s="7">
        <f>1+3+4+3+2</f>
        <v>13</v>
      </c>
      <c r="D6" s="7">
        <f>5+2+4+6+1</f>
        <v>18</v>
      </c>
      <c r="E6" s="7">
        <f>14+4+2+2+4+1+1</f>
        <v>28</v>
      </c>
      <c r="F6" s="7">
        <f>1+1+2+3+6+12+3+5</f>
        <v>33</v>
      </c>
      <c r="G6" s="7">
        <f>1+4+1+1+1+5+12+1</f>
        <v>26</v>
      </c>
      <c r="H6" s="7">
        <f>4+2+5</f>
        <v>11</v>
      </c>
      <c r="I6" s="7">
        <f>3+1+5+6+1+1+7+4</f>
        <v>28</v>
      </c>
      <c r="J6" s="7">
        <f t="shared" si="0"/>
        <v>171</v>
      </c>
    </row>
    <row r="7" spans="1:10" ht="39" customHeight="1" x14ac:dyDescent="0.25">
      <c r="A7" s="2" t="s">
        <v>6</v>
      </c>
      <c r="B7" s="3">
        <v>3</v>
      </c>
      <c r="C7" s="3">
        <f>3+1</f>
        <v>4</v>
      </c>
      <c r="D7" s="3">
        <v>1</v>
      </c>
      <c r="E7" s="3">
        <v>0</v>
      </c>
      <c r="F7" s="3">
        <f>1+2</f>
        <v>3</v>
      </c>
      <c r="G7" s="3">
        <f>3+1+6</f>
        <v>10</v>
      </c>
      <c r="H7" s="3">
        <v>0</v>
      </c>
      <c r="I7" s="3">
        <v>3</v>
      </c>
      <c r="J7" s="3">
        <f t="shared" si="0"/>
        <v>24</v>
      </c>
    </row>
    <row r="8" spans="1:10" ht="33" customHeight="1" x14ac:dyDescent="0.25">
      <c r="A8" s="2" t="s">
        <v>7</v>
      </c>
      <c r="B8" s="3">
        <v>9</v>
      </c>
      <c r="C8" s="3">
        <v>6</v>
      </c>
      <c r="D8" s="3">
        <v>7</v>
      </c>
      <c r="E8" s="3">
        <v>7</v>
      </c>
      <c r="F8" s="3">
        <v>8</v>
      </c>
      <c r="G8" s="3">
        <v>8</v>
      </c>
      <c r="H8" s="3">
        <v>3</v>
      </c>
      <c r="I8" s="3">
        <v>8</v>
      </c>
      <c r="J8" s="3">
        <f t="shared" si="0"/>
        <v>56</v>
      </c>
    </row>
    <row r="9" spans="1:10" ht="33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36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f t="shared" si="0"/>
        <v>0</v>
      </c>
    </row>
    <row r="11" spans="1:10" ht="35.25" customHeight="1" x14ac:dyDescent="0.25">
      <c r="A11" s="2" t="s">
        <v>10</v>
      </c>
      <c r="B11" s="4">
        <f xml:space="preserve"> (B4+B5)/B8</f>
        <v>0.55555555555555558</v>
      </c>
      <c r="C11" s="4">
        <f t="shared" ref="C11:I11" si="1" xml:space="preserve"> (C4+C5)/C8</f>
        <v>0</v>
      </c>
      <c r="D11" s="4">
        <f t="shared" si="1"/>
        <v>0</v>
      </c>
      <c r="E11" s="4">
        <f t="shared" si="1"/>
        <v>1.2857142857142858</v>
      </c>
      <c r="F11" s="4">
        <f t="shared" si="1"/>
        <v>1</v>
      </c>
      <c r="G11" s="4">
        <f t="shared" si="1"/>
        <v>3.25</v>
      </c>
      <c r="H11" s="4">
        <f t="shared" si="1"/>
        <v>0</v>
      </c>
      <c r="I11" s="4">
        <f t="shared" si="1"/>
        <v>0.625</v>
      </c>
      <c r="J11" s="3">
        <f t="shared" si="0"/>
        <v>6.7162698412698418</v>
      </c>
    </row>
    <row r="12" spans="1:10" ht="36" customHeight="1" x14ac:dyDescent="0.25">
      <c r="A12" s="2" t="s">
        <v>11</v>
      </c>
      <c r="B12" s="4">
        <f>B6/B8</f>
        <v>1.5555555555555556</v>
      </c>
      <c r="C12" s="4">
        <f t="shared" ref="C12:I12" si="2">C6/C8</f>
        <v>2.1666666666666665</v>
      </c>
      <c r="D12" s="4">
        <f t="shared" si="2"/>
        <v>2.5714285714285716</v>
      </c>
      <c r="E12" s="4">
        <f t="shared" si="2"/>
        <v>4</v>
      </c>
      <c r="F12" s="4">
        <f t="shared" si="2"/>
        <v>4.125</v>
      </c>
      <c r="G12" s="4">
        <f t="shared" si="2"/>
        <v>3.25</v>
      </c>
      <c r="H12" s="4">
        <f t="shared" si="2"/>
        <v>3.6666666666666665</v>
      </c>
      <c r="I12" s="4">
        <f t="shared" si="2"/>
        <v>3.5</v>
      </c>
      <c r="J12" s="3">
        <f t="shared" si="0"/>
        <v>24.835317460317462</v>
      </c>
    </row>
    <row r="13" spans="1:10" ht="32.25" customHeight="1" x14ac:dyDescent="0.25">
      <c r="A13" s="2" t="s">
        <v>12</v>
      </c>
      <c r="B13" s="4">
        <f>(B4+B5+B6)/B8</f>
        <v>2.1111111111111112</v>
      </c>
      <c r="C13" s="4">
        <f t="shared" ref="C13:I13" si="3">(C4+C5+C6)/C8</f>
        <v>2.1666666666666665</v>
      </c>
      <c r="D13" s="4">
        <f t="shared" si="3"/>
        <v>2.5714285714285716</v>
      </c>
      <c r="E13" s="4">
        <f t="shared" si="3"/>
        <v>5.2857142857142856</v>
      </c>
      <c r="F13" s="4">
        <f t="shared" si="3"/>
        <v>5.125</v>
      </c>
      <c r="G13" s="4">
        <f t="shared" si="3"/>
        <v>6.5</v>
      </c>
      <c r="H13" s="4">
        <f t="shared" si="3"/>
        <v>3.6666666666666665</v>
      </c>
      <c r="I13" s="4">
        <f t="shared" si="3"/>
        <v>4.125</v>
      </c>
      <c r="J13" s="3">
        <f t="shared" si="0"/>
        <v>31.551587301587304</v>
      </c>
    </row>
  </sheetData>
  <mergeCells count="1">
    <mergeCell ref="A1:J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3"/>
  <sheetViews>
    <sheetView zoomScaleNormal="100" workbookViewId="0">
      <selection activeCell="B4" sqref="B4:J6"/>
    </sheetView>
  </sheetViews>
  <sheetFormatPr defaultRowHeight="15" x14ac:dyDescent="0.25"/>
  <cols>
    <col min="1" max="1" width="20" customWidth="1"/>
    <col min="2" max="2" width="10.140625" customWidth="1"/>
    <col min="3" max="3" width="12.28515625" customWidth="1"/>
    <col min="4" max="5" width="11.28515625" customWidth="1"/>
    <col min="6" max="6" width="11.85546875" customWidth="1"/>
    <col min="7" max="7" width="11.5703125" customWidth="1"/>
    <col min="8" max="8" width="10.140625" customWidth="1"/>
    <col min="9" max="9" width="11.42578125" customWidth="1"/>
    <col min="10" max="10" width="11" customWidth="1"/>
    <col min="11" max="11" width="9.14062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19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15</v>
      </c>
      <c r="I3" s="1" t="s">
        <v>2</v>
      </c>
      <c r="J3" s="1" t="s">
        <v>24</v>
      </c>
    </row>
    <row r="4" spans="1:10" ht="41.1" customHeight="1" x14ac:dyDescent="0.25">
      <c r="A4" s="2" t="s">
        <v>3</v>
      </c>
      <c r="B4" s="7">
        <v>3</v>
      </c>
      <c r="C4" s="7">
        <v>0</v>
      </c>
      <c r="D4" s="7">
        <v>0</v>
      </c>
      <c r="E4" s="7">
        <v>0</v>
      </c>
      <c r="F4" s="7">
        <v>0</v>
      </c>
      <c r="G4" s="7">
        <f>5+21</f>
        <v>26</v>
      </c>
      <c r="H4" s="7">
        <v>0</v>
      </c>
      <c r="I4" s="7">
        <v>0</v>
      </c>
      <c r="J4" s="7">
        <f>SUM(B4:I4)</f>
        <v>29</v>
      </c>
    </row>
    <row r="5" spans="1:10" ht="41.1" customHeight="1" x14ac:dyDescent="0.25">
      <c r="A5" s="2" t="s">
        <v>4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1</v>
      </c>
      <c r="H5" s="7">
        <v>0</v>
      </c>
      <c r="I5" s="7">
        <v>0</v>
      </c>
      <c r="J5" s="7">
        <f t="shared" ref="J5:J13" si="0">SUM(B5:I5)</f>
        <v>1</v>
      </c>
    </row>
    <row r="6" spans="1:10" ht="41.1" customHeight="1" x14ac:dyDescent="0.25">
      <c r="A6" s="2" t="s">
        <v>5</v>
      </c>
      <c r="B6" s="7">
        <f>3+1+2+1+3+5+2+3+1</f>
        <v>21</v>
      </c>
      <c r="C6" s="7">
        <f>1+1+1+3+1+2+2+2</f>
        <v>13</v>
      </c>
      <c r="D6" s="7">
        <f>2+3+1+5+1+1+5+3+5</f>
        <v>26</v>
      </c>
      <c r="E6" s="7">
        <f>1+1+4+4+2</f>
        <v>12</v>
      </c>
      <c r="F6" s="7">
        <f>2+1+6+2</f>
        <v>11</v>
      </c>
      <c r="G6" s="7">
        <f>1+1+1+2</f>
        <v>5</v>
      </c>
      <c r="H6" s="7">
        <f>1+1+7</f>
        <v>9</v>
      </c>
      <c r="I6" s="7">
        <f>1+1+1+1+2+1+4+3</f>
        <v>14</v>
      </c>
      <c r="J6" s="7">
        <f t="shared" si="0"/>
        <v>111</v>
      </c>
    </row>
    <row r="7" spans="1:10" ht="41.1" customHeight="1" x14ac:dyDescent="0.25">
      <c r="A7" s="2" t="s">
        <v>6</v>
      </c>
      <c r="B7" s="3">
        <v>1</v>
      </c>
      <c r="C7" s="3">
        <f>3+2</f>
        <v>5</v>
      </c>
      <c r="D7" s="3">
        <v>2</v>
      </c>
      <c r="E7" s="3">
        <v>0</v>
      </c>
      <c r="F7" s="3">
        <f>3+3</f>
        <v>6</v>
      </c>
      <c r="G7" s="3">
        <f>3+1+6</f>
        <v>10</v>
      </c>
      <c r="H7" s="3">
        <v>0</v>
      </c>
      <c r="I7" s="3">
        <v>3</v>
      </c>
      <c r="J7" s="3">
        <f t="shared" si="0"/>
        <v>27</v>
      </c>
    </row>
    <row r="8" spans="1:10" ht="41.1" customHeight="1" x14ac:dyDescent="0.25">
      <c r="A8" s="2" t="s">
        <v>7</v>
      </c>
      <c r="B8" s="3">
        <v>9</v>
      </c>
      <c r="C8" s="3">
        <v>6</v>
      </c>
      <c r="D8" s="3">
        <v>7</v>
      </c>
      <c r="E8" s="3">
        <v>7</v>
      </c>
      <c r="F8" s="3">
        <v>8</v>
      </c>
      <c r="G8" s="3">
        <v>8</v>
      </c>
      <c r="H8" s="3">
        <v>3</v>
      </c>
      <c r="I8" s="3">
        <v>8</v>
      </c>
      <c r="J8" s="3">
        <f t="shared" si="0"/>
        <v>56</v>
      </c>
    </row>
    <row r="9" spans="1:10" ht="41.1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f t="shared" si="0"/>
        <v>0</v>
      </c>
    </row>
    <row r="10" spans="1:10" ht="41.1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41.1" customHeight="1" x14ac:dyDescent="0.25">
      <c r="A11" s="2" t="s">
        <v>10</v>
      </c>
      <c r="B11" s="4">
        <f>(B4+B5)/B8</f>
        <v>0.33333333333333331</v>
      </c>
      <c r="C11" s="4">
        <f t="shared" ref="C11:I11" si="1">(C4+C5)/C8</f>
        <v>0</v>
      </c>
      <c r="D11" s="4">
        <f t="shared" si="1"/>
        <v>0</v>
      </c>
      <c r="E11" s="4">
        <f t="shared" si="1"/>
        <v>0</v>
      </c>
      <c r="F11" s="4">
        <f t="shared" si="1"/>
        <v>0</v>
      </c>
      <c r="G11" s="4">
        <f t="shared" si="1"/>
        <v>3.375</v>
      </c>
      <c r="H11" s="4">
        <f t="shared" si="1"/>
        <v>0</v>
      </c>
      <c r="I11" s="4">
        <f t="shared" si="1"/>
        <v>0</v>
      </c>
      <c r="J11" s="3">
        <f t="shared" si="0"/>
        <v>3.7083333333333335</v>
      </c>
    </row>
    <row r="12" spans="1:10" ht="41.1" customHeight="1" x14ac:dyDescent="0.25">
      <c r="A12" s="2" t="s">
        <v>11</v>
      </c>
      <c r="B12" s="4">
        <f>B6/B8</f>
        <v>2.3333333333333335</v>
      </c>
      <c r="C12" s="4">
        <f t="shared" ref="C12:I12" si="2">C6/C8</f>
        <v>2.1666666666666665</v>
      </c>
      <c r="D12" s="4">
        <f t="shared" si="2"/>
        <v>3.7142857142857144</v>
      </c>
      <c r="E12" s="4">
        <f t="shared" si="2"/>
        <v>1.7142857142857142</v>
      </c>
      <c r="F12" s="4">
        <f t="shared" si="2"/>
        <v>1.375</v>
      </c>
      <c r="G12" s="4">
        <f t="shared" si="2"/>
        <v>0.625</v>
      </c>
      <c r="H12" s="4">
        <f t="shared" si="2"/>
        <v>3</v>
      </c>
      <c r="I12" s="4">
        <f t="shared" si="2"/>
        <v>1.75</v>
      </c>
      <c r="J12" s="3">
        <f t="shared" si="0"/>
        <v>16.678571428571431</v>
      </c>
    </row>
    <row r="13" spans="1:10" ht="41.1" customHeight="1" x14ac:dyDescent="0.25">
      <c r="A13" s="2" t="s">
        <v>12</v>
      </c>
      <c r="B13" s="4">
        <f>(B4+B5+B6)/B8</f>
        <v>2.6666666666666665</v>
      </c>
      <c r="C13" s="4">
        <f t="shared" ref="C13:I13" si="3">(C4+C5+C6)/C8</f>
        <v>2.1666666666666665</v>
      </c>
      <c r="D13" s="4">
        <f t="shared" si="3"/>
        <v>3.7142857142857144</v>
      </c>
      <c r="E13" s="4">
        <f t="shared" si="3"/>
        <v>1.7142857142857142</v>
      </c>
      <c r="F13" s="4">
        <f t="shared" si="3"/>
        <v>1.375</v>
      </c>
      <c r="G13" s="4">
        <f t="shared" si="3"/>
        <v>4</v>
      </c>
      <c r="H13" s="4">
        <f t="shared" si="3"/>
        <v>3</v>
      </c>
      <c r="I13" s="4">
        <f t="shared" si="3"/>
        <v>1.75</v>
      </c>
      <c r="J13" s="3">
        <f t="shared" si="0"/>
        <v>20.386904761904759</v>
      </c>
    </row>
  </sheetData>
  <mergeCells count="1">
    <mergeCell ref="A1:J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zoomScale="110" zoomScaleNormal="110" workbookViewId="0">
      <selection activeCell="P7" sqref="P7"/>
    </sheetView>
  </sheetViews>
  <sheetFormatPr defaultRowHeight="15" x14ac:dyDescent="0.25"/>
  <cols>
    <col min="1" max="1" width="20" customWidth="1"/>
    <col min="2" max="3" width="10.28515625" customWidth="1"/>
    <col min="4" max="4" width="9.7109375" customWidth="1"/>
    <col min="5" max="5" width="10.28515625" customWidth="1"/>
    <col min="6" max="6" width="10.5703125" customWidth="1"/>
    <col min="7" max="7" width="10.140625" customWidth="1"/>
    <col min="8" max="8" width="9" customWidth="1"/>
    <col min="9" max="9" width="9.7109375" customWidth="1"/>
    <col min="10" max="10" width="10.7109375" customWidth="1"/>
    <col min="11" max="12" width="9.140625" customWidth="1"/>
  </cols>
  <sheetData>
    <row r="1" spans="1:10" x14ac:dyDescent="0.25">
      <c r="A1" s="5" t="s">
        <v>22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ht="41.1" customHeight="1" x14ac:dyDescent="0.25">
      <c r="A3" s="1" t="s">
        <v>21</v>
      </c>
      <c r="B3" s="1" t="s">
        <v>20</v>
      </c>
      <c r="C3" s="1" t="s">
        <v>16</v>
      </c>
      <c r="D3" s="1" t="s">
        <v>18</v>
      </c>
      <c r="E3" s="1" t="s">
        <v>17</v>
      </c>
      <c r="F3" s="1" t="s">
        <v>0</v>
      </c>
      <c r="G3" s="1" t="s">
        <v>1</v>
      </c>
      <c r="H3" s="1" t="s">
        <v>14</v>
      </c>
      <c r="I3" s="1" t="s">
        <v>2</v>
      </c>
      <c r="J3" s="1" t="s">
        <v>25</v>
      </c>
    </row>
    <row r="4" spans="1:10" ht="41.1" customHeight="1" x14ac:dyDescent="0.25">
      <c r="A4" s="2" t="s">
        <v>3</v>
      </c>
      <c r="B4" s="7">
        <v>0</v>
      </c>
      <c r="C4" s="7">
        <f>1+3</f>
        <v>4</v>
      </c>
      <c r="D4" s="7">
        <v>0</v>
      </c>
      <c r="E4" s="7">
        <v>0</v>
      </c>
      <c r="F4" s="7">
        <f>1+1</f>
        <v>2</v>
      </c>
      <c r="G4" s="7">
        <f>5+22</f>
        <v>27</v>
      </c>
      <c r="H4" s="7">
        <v>0</v>
      </c>
      <c r="I4" s="7">
        <v>0</v>
      </c>
      <c r="J4" s="7">
        <f>SUM(B4:I4)</f>
        <v>33</v>
      </c>
    </row>
    <row r="5" spans="1:10" ht="41.1" customHeight="1" x14ac:dyDescent="0.25">
      <c r="A5" s="2" t="s">
        <v>4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1</v>
      </c>
      <c r="H5" s="7">
        <v>0</v>
      </c>
      <c r="I5" s="7">
        <v>0</v>
      </c>
      <c r="J5" s="7">
        <f t="shared" ref="J5:J13" si="0">SUM(B5:I5)</f>
        <v>1</v>
      </c>
    </row>
    <row r="6" spans="1:10" ht="41.1" customHeight="1" x14ac:dyDescent="0.25">
      <c r="A6" s="2" t="s">
        <v>5</v>
      </c>
      <c r="B6" s="7">
        <f>1+6+7+1+2+2</f>
        <v>19</v>
      </c>
      <c r="C6" s="7">
        <f>1+1+1+4+3</f>
        <v>10</v>
      </c>
      <c r="D6" s="7">
        <f>1+1+2+1+1+3+3+3+1</f>
        <v>16</v>
      </c>
      <c r="E6" s="7">
        <f>1+7+6+2+5+4</f>
        <v>25</v>
      </c>
      <c r="F6" s="7">
        <f>1+2+7+1+1+6</f>
        <v>18</v>
      </c>
      <c r="G6" s="7">
        <f>1+1+3+1</f>
        <v>6</v>
      </c>
      <c r="H6" s="7">
        <f>2+1</f>
        <v>3</v>
      </c>
      <c r="I6" s="7">
        <f>1+1+2+6+2+4+1</f>
        <v>17</v>
      </c>
      <c r="J6" s="7">
        <f>SUM(B6:I6)</f>
        <v>114</v>
      </c>
    </row>
    <row r="7" spans="1:10" ht="32.25" customHeight="1" x14ac:dyDescent="0.25">
      <c r="A7" s="2" t="s">
        <v>6</v>
      </c>
      <c r="B7" s="3">
        <v>2</v>
      </c>
      <c r="C7" s="3">
        <f>3+3</f>
        <v>6</v>
      </c>
      <c r="D7" s="3">
        <v>3</v>
      </c>
      <c r="E7" s="3">
        <v>0</v>
      </c>
      <c r="F7" s="3">
        <f>1+3</f>
        <v>4</v>
      </c>
      <c r="G7" s="3">
        <f>3+2+3</f>
        <v>8</v>
      </c>
      <c r="H7" s="3">
        <v>0</v>
      </c>
      <c r="I7" s="3">
        <v>3</v>
      </c>
      <c r="J7" s="3">
        <f t="shared" si="0"/>
        <v>26</v>
      </c>
    </row>
    <row r="8" spans="1:10" ht="33.75" customHeight="1" x14ac:dyDescent="0.25">
      <c r="A8" s="2" t="s">
        <v>7</v>
      </c>
      <c r="B8" s="3">
        <v>9</v>
      </c>
      <c r="C8" s="3">
        <v>6</v>
      </c>
      <c r="D8" s="3">
        <v>7</v>
      </c>
      <c r="E8" s="3">
        <v>7</v>
      </c>
      <c r="F8" s="3">
        <v>8</v>
      </c>
      <c r="G8" s="3">
        <v>8</v>
      </c>
      <c r="H8" s="3">
        <v>3</v>
      </c>
      <c r="I8" s="3">
        <v>8</v>
      </c>
      <c r="J8" s="3">
        <f t="shared" si="0"/>
        <v>56</v>
      </c>
    </row>
    <row r="9" spans="1:10" ht="30" customHeight="1" x14ac:dyDescent="0.25">
      <c r="A9" s="2" t="s">
        <v>8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37.5" customHeight="1" x14ac:dyDescent="0.25">
      <c r="A10" s="2" t="s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37.5" customHeight="1" x14ac:dyDescent="0.25">
      <c r="A11" s="2" t="s">
        <v>10</v>
      </c>
      <c r="B11" s="4">
        <f>(B4+B5)/B8</f>
        <v>0</v>
      </c>
      <c r="C11" s="4">
        <f t="shared" ref="C11:I11" si="1">(C4+C5)/C8</f>
        <v>0.66666666666666663</v>
      </c>
      <c r="D11" s="4">
        <f t="shared" si="1"/>
        <v>0</v>
      </c>
      <c r="E11" s="4">
        <f t="shared" si="1"/>
        <v>0</v>
      </c>
      <c r="F11" s="4">
        <f t="shared" si="1"/>
        <v>0.25</v>
      </c>
      <c r="G11" s="4">
        <f t="shared" si="1"/>
        <v>3.5</v>
      </c>
      <c r="H11" s="4">
        <f t="shared" si="1"/>
        <v>0</v>
      </c>
      <c r="I11" s="4">
        <f t="shared" si="1"/>
        <v>0</v>
      </c>
      <c r="J11" s="3">
        <f t="shared" si="0"/>
        <v>4.416666666666667</v>
      </c>
    </row>
    <row r="12" spans="1:10" ht="35.25" customHeight="1" x14ac:dyDescent="0.25">
      <c r="A12" s="2" t="s">
        <v>11</v>
      </c>
      <c r="B12" s="4">
        <f>B6/B8</f>
        <v>2.1111111111111112</v>
      </c>
      <c r="C12" s="4">
        <f t="shared" ref="C12:I12" si="2">C6/C8</f>
        <v>1.6666666666666667</v>
      </c>
      <c r="D12" s="4">
        <f t="shared" si="2"/>
        <v>2.2857142857142856</v>
      </c>
      <c r="E12" s="4">
        <f t="shared" si="2"/>
        <v>3.5714285714285716</v>
      </c>
      <c r="F12" s="4">
        <f t="shared" si="2"/>
        <v>2.25</v>
      </c>
      <c r="G12" s="4">
        <f t="shared" si="2"/>
        <v>0.75</v>
      </c>
      <c r="H12" s="4">
        <f t="shared" si="2"/>
        <v>1</v>
      </c>
      <c r="I12" s="4">
        <f t="shared" si="2"/>
        <v>2.125</v>
      </c>
      <c r="J12" s="3">
        <f t="shared" si="0"/>
        <v>15.759920634920634</v>
      </c>
    </row>
    <row r="13" spans="1:10" ht="36" customHeight="1" x14ac:dyDescent="0.25">
      <c r="A13" s="2" t="s">
        <v>12</v>
      </c>
      <c r="B13" s="4">
        <f>(B4+B5+B6)/B8</f>
        <v>2.1111111111111112</v>
      </c>
      <c r="C13" s="4">
        <f t="shared" ref="C13:I13" si="3">(C4+C5+C6)/C8</f>
        <v>2.3333333333333335</v>
      </c>
      <c r="D13" s="4">
        <f t="shared" si="3"/>
        <v>2.2857142857142856</v>
      </c>
      <c r="E13" s="4">
        <f t="shared" si="3"/>
        <v>3.5714285714285716</v>
      </c>
      <c r="F13" s="4">
        <f t="shared" si="3"/>
        <v>2.5</v>
      </c>
      <c r="G13" s="4">
        <f t="shared" si="3"/>
        <v>4.25</v>
      </c>
      <c r="H13" s="4">
        <f t="shared" si="3"/>
        <v>1</v>
      </c>
      <c r="I13" s="4">
        <f t="shared" si="3"/>
        <v>2.125</v>
      </c>
      <c r="J13" s="3">
        <f t="shared" si="0"/>
        <v>20.176587301587304</v>
      </c>
    </row>
  </sheetData>
  <mergeCells count="1">
    <mergeCell ref="A1:J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Gen</vt:lpstr>
      <vt:lpstr>Feb</vt:lpstr>
      <vt:lpstr>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2026-05-04T12:05:37Z</dcterms:modified>
</cp:coreProperties>
</file>