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defaultThemeVersion="124226"/>
  <xr:revisionPtr revIDLastSave="0" documentId="8_{5E604B18-3A78-4154-AB63-0327306C24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pr" sheetId="1" r:id="rId1"/>
    <sheet name="Mag" sheetId="2" r:id="rId2"/>
    <sheet name="Giu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" i="3" l="1"/>
  <c r="J8" i="2"/>
  <c r="J5" i="3"/>
  <c r="J6" i="3"/>
  <c r="J7" i="3"/>
  <c r="J9" i="3"/>
  <c r="J10" i="3"/>
  <c r="J5" i="2"/>
  <c r="J6" i="2"/>
  <c r="J7" i="2"/>
  <c r="J9" i="2"/>
  <c r="J10" i="2"/>
  <c r="J5" i="1"/>
  <c r="J6" i="1"/>
  <c r="J7" i="1"/>
  <c r="J8" i="1"/>
  <c r="J9" i="1"/>
  <c r="J10" i="1"/>
  <c r="C6" i="3"/>
  <c r="C6" i="2"/>
  <c r="C6" i="1"/>
  <c r="I6" i="3"/>
  <c r="I6" i="2"/>
  <c r="I6" i="1"/>
  <c r="D6" i="3"/>
  <c r="D6" i="2"/>
  <c r="D6" i="1"/>
  <c r="F6" i="3"/>
  <c r="F6" i="1"/>
  <c r="F6" i="2"/>
  <c r="B6" i="1"/>
  <c r="E6" i="3"/>
  <c r="E6" i="2"/>
  <c r="E6" i="1"/>
  <c r="G6" i="3"/>
  <c r="B6" i="2"/>
  <c r="G6" i="1"/>
  <c r="G6" i="2"/>
  <c r="H6" i="2"/>
  <c r="B6" i="3"/>
  <c r="H6" i="1"/>
  <c r="I7" i="1"/>
  <c r="H6" i="3"/>
  <c r="G4" i="1"/>
  <c r="G11" i="1" s="1"/>
  <c r="J11" i="1" s="1"/>
  <c r="I7" i="3"/>
  <c r="I7" i="2"/>
  <c r="B7" i="3"/>
  <c r="I4" i="3"/>
  <c r="G7" i="3"/>
  <c r="G7" i="2"/>
  <c r="G7" i="1"/>
  <c r="F7" i="3"/>
  <c r="F7" i="2"/>
  <c r="F7" i="1"/>
  <c r="G4" i="3"/>
  <c r="B4" i="1"/>
  <c r="I4" i="1"/>
  <c r="C4" i="1"/>
  <c r="D4" i="1"/>
  <c r="B11" i="1"/>
  <c r="D11" i="1"/>
  <c r="E11" i="1"/>
  <c r="F11" i="1"/>
  <c r="H11" i="1"/>
  <c r="I11" i="1"/>
  <c r="J4" i="2" l="1"/>
  <c r="C11" i="1" l="1"/>
  <c r="D12" i="3"/>
  <c r="E13" i="3"/>
  <c r="H13" i="3"/>
  <c r="I12" i="3"/>
  <c r="F11" i="3"/>
  <c r="E11" i="3"/>
  <c r="G12" i="2"/>
  <c r="D13" i="2"/>
  <c r="C12" i="2"/>
  <c r="E13" i="2"/>
  <c r="H12" i="2"/>
  <c r="C11" i="2"/>
  <c r="D12" i="1"/>
  <c r="E12" i="1"/>
  <c r="H13" i="1"/>
  <c r="G11" i="2"/>
  <c r="I11" i="3"/>
  <c r="D11" i="3"/>
  <c r="H11" i="3"/>
  <c r="D11" i="2"/>
  <c r="E11" i="2"/>
  <c r="H11" i="2"/>
  <c r="I11" i="2"/>
  <c r="C13" i="1" l="1"/>
  <c r="G13" i="3"/>
  <c r="G11" i="3"/>
  <c r="F13" i="2"/>
  <c r="F11" i="2"/>
  <c r="G13" i="1"/>
  <c r="J13" i="1" s="1"/>
  <c r="I13" i="1"/>
  <c r="J4" i="1"/>
  <c r="C13" i="3"/>
  <c r="H12" i="3"/>
  <c r="C11" i="3"/>
  <c r="F12" i="2"/>
  <c r="C13" i="2"/>
  <c r="H12" i="1"/>
  <c r="F12" i="1"/>
  <c r="F13" i="3"/>
  <c r="D12" i="2"/>
  <c r="H13" i="2"/>
  <c r="I12" i="2"/>
  <c r="I13" i="2"/>
  <c r="E13" i="1"/>
  <c r="F12" i="3"/>
  <c r="E12" i="3"/>
  <c r="G12" i="3"/>
  <c r="G13" i="2"/>
  <c r="E12" i="2"/>
  <c r="C12" i="3"/>
  <c r="D13" i="3"/>
  <c r="C12" i="1"/>
  <c r="I12" i="1"/>
  <c r="G12" i="1"/>
  <c r="J12" i="1" s="1"/>
  <c r="F13" i="1"/>
  <c r="D13" i="1"/>
  <c r="I13" i="3"/>
  <c r="J4" i="3"/>
  <c r="B11" i="2" l="1"/>
  <c r="J11" i="2" s="1"/>
  <c r="B13" i="3"/>
  <c r="J13" i="3" s="1"/>
  <c r="B11" i="3"/>
  <c r="J11" i="3" s="1"/>
  <c r="B13" i="1"/>
  <c r="B12" i="2"/>
  <c r="J12" i="2" s="1"/>
  <c r="B13" i="2"/>
  <c r="J13" i="2" s="1"/>
  <c r="B12" i="1"/>
  <c r="B12" i="3"/>
  <c r="J12" i="3" s="1"/>
</calcChain>
</file>

<file path=xl/sharedStrings.xml><?xml version="1.0" encoding="utf-8"?>
<sst xmlns="http://schemas.openxmlformats.org/spreadsheetml/2006/main" count="63" uniqueCount="26">
  <si>
    <t>Lavori Pubblici</t>
  </si>
  <si>
    <t>Urbanistica</t>
  </si>
  <si>
    <t>Vigilanza</t>
  </si>
  <si>
    <t>A. Totale delle assenze per malattie</t>
  </si>
  <si>
    <t>B. Eventi di assenza per malattia superiore a 10 giorni</t>
  </si>
  <si>
    <t>C. Totale delle assenze per altri motivi</t>
  </si>
  <si>
    <t>C1. Di cui: totale delle assenze dovute a permessi ex L.104/92</t>
  </si>
  <si>
    <t>D. Numero Dipendenti</t>
  </si>
  <si>
    <t>E. Procedimenti disciplinari avviati relativi alle assenze</t>
  </si>
  <si>
    <t>F. Procedimenti disciplinari relativi alle assenze conclusi con sanzioni</t>
  </si>
  <si>
    <t>G. Media assenze per malattia sul totale dei dipendenti</t>
  </si>
  <si>
    <t>H.Media assenze per altri motivi sul totale dei dipendenti</t>
  </si>
  <si>
    <t>A. Media assenze complessive</t>
  </si>
  <si>
    <t xml:space="preserve">C. Totale delle assenze per altri motivi </t>
  </si>
  <si>
    <t xml:space="preserve">Porto </t>
  </si>
  <si>
    <t>Porto</t>
  </si>
  <si>
    <t>Socio</t>
  </si>
  <si>
    <t>Ambiente</t>
  </si>
  <si>
    <t>Economico Fin.</t>
  </si>
  <si>
    <t xml:space="preserve">Socio </t>
  </si>
  <si>
    <t>Affari Gen.</t>
  </si>
  <si>
    <t>Settori/ C.d.r.</t>
  </si>
  <si>
    <t>Monitoraggio Assenze per trimeste Apr/Mag/Giu</t>
  </si>
  <si>
    <t>Complex APR</t>
  </si>
  <si>
    <t>Complex MAG</t>
  </si>
  <si>
    <t>Complex 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</si>
</sst>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2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"/>
  <sheetViews>
    <sheetView tabSelected="1" zoomScale="110" zoomScaleNormal="110" workbookViewId="0">
      <selection activeCell="B8" sqref="B8:J8"/>
    </sheetView>
  </sheetViews>
  <sheetFormatPr defaultRowHeight="15" x14ac:dyDescent="0.25"/>
  <cols>
    <col min="1" max="1" width="20" customWidth="1"/>
    <col min="2" max="2" width="10.5703125" customWidth="1"/>
    <col min="3" max="3" width="10" customWidth="1"/>
    <col min="4" max="4" width="10.42578125" customWidth="1"/>
    <col min="5" max="5" width="10.140625" customWidth="1"/>
    <col min="6" max="6" width="10.42578125" customWidth="1"/>
    <col min="7" max="7" width="10.140625" customWidth="1"/>
    <col min="8" max="8" width="9.28515625" customWidth="1"/>
    <col min="9" max="9" width="10" customWidth="1"/>
    <col min="10" max="10" width="10.7109375" customWidth="1"/>
    <col min="11" max="11" width="9.8554687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16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15</v>
      </c>
      <c r="I3" s="1" t="s">
        <v>2</v>
      </c>
      <c r="J3" s="1" t="s">
        <v>23</v>
      </c>
    </row>
    <row r="4" spans="1:10" ht="41.1" customHeight="1" x14ac:dyDescent="0.25">
      <c r="A4" s="2" t="s">
        <v>3</v>
      </c>
      <c r="B4" s="3">
        <f>6</f>
        <v>6</v>
      </c>
      <c r="C4" s="3">
        <f>2</f>
        <v>2</v>
      </c>
      <c r="D4" s="3">
        <f>2</f>
        <v>2</v>
      </c>
      <c r="E4" s="3">
        <v>0</v>
      </c>
      <c r="F4" s="3">
        <v>0</v>
      </c>
      <c r="G4" s="3">
        <f>5</f>
        <v>5</v>
      </c>
      <c r="H4" s="3">
        <v>0</v>
      </c>
      <c r="I4" s="3">
        <f>9</f>
        <v>9</v>
      </c>
      <c r="J4" s="3">
        <f>SUM(B4:I4)</f>
        <v>24</v>
      </c>
    </row>
    <row r="5" spans="1:10" ht="41.1" customHeight="1" x14ac:dyDescent="0.25">
      <c r="A5" s="2" t="s">
        <v>4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f t="shared" ref="J5:J13" si="0">SUM(B5:I5)</f>
        <v>0</v>
      </c>
    </row>
    <row r="6" spans="1:10" ht="41.1" customHeight="1" x14ac:dyDescent="0.25">
      <c r="A6" s="2" t="s">
        <v>13</v>
      </c>
      <c r="B6" s="7">
        <f>1+3+5+8+6+4+1+2+3+9</f>
        <v>42</v>
      </c>
      <c r="C6" s="7">
        <f>1+3+3+3+3+8+7+4+2</f>
        <v>34</v>
      </c>
      <c r="D6" s="7">
        <f>3+4+4+3</f>
        <v>14</v>
      </c>
      <c r="E6" s="7">
        <f>4+3+3+1+3+3</f>
        <v>17</v>
      </c>
      <c r="F6" s="7">
        <f>3+6+1+16+4+4</f>
        <v>34</v>
      </c>
      <c r="G6" s="7">
        <f>5+3+3+11+2+3</f>
        <v>27</v>
      </c>
      <c r="H6" s="7">
        <f>2+5+2</f>
        <v>9</v>
      </c>
      <c r="I6" s="7">
        <f>1+4+3+1+8+4+1</f>
        <v>22</v>
      </c>
      <c r="J6" s="3">
        <f t="shared" si="0"/>
        <v>199</v>
      </c>
    </row>
    <row r="7" spans="1:10" ht="39" customHeight="1" x14ac:dyDescent="0.25">
      <c r="A7" s="2" t="s">
        <v>6</v>
      </c>
      <c r="B7" s="7">
        <v>0</v>
      </c>
      <c r="C7" s="7">
        <v>0</v>
      </c>
      <c r="D7" s="7">
        <v>1</v>
      </c>
      <c r="E7" s="7">
        <v>0</v>
      </c>
      <c r="F7" s="7">
        <f>3</f>
        <v>3</v>
      </c>
      <c r="G7" s="7">
        <f>3+1+5</f>
        <v>9</v>
      </c>
      <c r="H7" s="7">
        <v>0</v>
      </c>
      <c r="I7" s="7">
        <f>3+3+1</f>
        <v>7</v>
      </c>
      <c r="J7" s="3">
        <f t="shared" si="0"/>
        <v>20</v>
      </c>
    </row>
    <row r="8" spans="1:10" ht="33" customHeight="1" x14ac:dyDescent="0.25">
      <c r="A8" s="2" t="s">
        <v>7</v>
      </c>
      <c r="B8" s="3">
        <v>9</v>
      </c>
      <c r="C8" s="3">
        <v>7</v>
      </c>
      <c r="D8" s="3">
        <v>6</v>
      </c>
      <c r="E8" s="3">
        <v>7</v>
      </c>
      <c r="F8" s="3">
        <v>9</v>
      </c>
      <c r="G8" s="3">
        <v>9</v>
      </c>
      <c r="H8" s="3">
        <v>4</v>
      </c>
      <c r="I8" s="3">
        <v>8</v>
      </c>
      <c r="J8" s="3">
        <f t="shared" si="0"/>
        <v>59</v>
      </c>
    </row>
    <row r="9" spans="1:10" ht="33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36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35.25" customHeight="1" x14ac:dyDescent="0.25">
      <c r="A11" s="2" t="s">
        <v>10</v>
      </c>
      <c r="B11" s="4">
        <f t="shared" ref="B11:I11" si="1">(B4+B5)/B8</f>
        <v>0.66666666666666663</v>
      </c>
      <c r="C11" s="4">
        <f t="shared" si="1"/>
        <v>0.2857142857142857</v>
      </c>
      <c r="D11" s="4">
        <f t="shared" si="1"/>
        <v>0.33333333333333331</v>
      </c>
      <c r="E11" s="4">
        <f t="shared" si="1"/>
        <v>0</v>
      </c>
      <c r="F11" s="4">
        <f t="shared" si="1"/>
        <v>0</v>
      </c>
      <c r="G11" s="4">
        <f t="shared" si="1"/>
        <v>0.55555555555555558</v>
      </c>
      <c r="H11" s="4">
        <f t="shared" si="1"/>
        <v>0</v>
      </c>
      <c r="I11" s="4">
        <f t="shared" si="1"/>
        <v>1.125</v>
      </c>
      <c r="J11" s="3">
        <f t="shared" si="0"/>
        <v>2.9662698412698409</v>
      </c>
    </row>
    <row r="12" spans="1:10" ht="36" customHeight="1" x14ac:dyDescent="0.25">
      <c r="A12" s="2" t="s">
        <v>11</v>
      </c>
      <c r="B12" s="4">
        <f>B6/B8</f>
        <v>4.666666666666667</v>
      </c>
      <c r="C12" s="4">
        <f t="shared" ref="C12:I12" si="2">C6/C8</f>
        <v>4.8571428571428568</v>
      </c>
      <c r="D12" s="4">
        <f t="shared" si="2"/>
        <v>2.3333333333333335</v>
      </c>
      <c r="E12" s="4">
        <f t="shared" si="2"/>
        <v>2.4285714285714284</v>
      </c>
      <c r="F12" s="4">
        <f t="shared" si="2"/>
        <v>3.7777777777777777</v>
      </c>
      <c r="G12" s="4">
        <f t="shared" si="2"/>
        <v>3</v>
      </c>
      <c r="H12" s="4">
        <f t="shared" si="2"/>
        <v>2.25</v>
      </c>
      <c r="I12" s="4">
        <f t="shared" si="2"/>
        <v>2.75</v>
      </c>
      <c r="J12" s="3">
        <f t="shared" si="0"/>
        <v>26.063492063492063</v>
      </c>
    </row>
    <row r="13" spans="1:10" ht="32.25" customHeight="1" x14ac:dyDescent="0.25">
      <c r="A13" s="2" t="s">
        <v>12</v>
      </c>
      <c r="B13" s="4">
        <f>(B4+B5+B6)/B8</f>
        <v>5.333333333333333</v>
      </c>
      <c r="C13" s="4">
        <f t="shared" ref="C13:I13" si="3">(C4+C5+C6)/C8</f>
        <v>5.1428571428571432</v>
      </c>
      <c r="D13" s="4">
        <f t="shared" si="3"/>
        <v>2.6666666666666665</v>
      </c>
      <c r="E13" s="4">
        <f t="shared" si="3"/>
        <v>2.4285714285714284</v>
      </c>
      <c r="F13" s="4">
        <f t="shared" si="3"/>
        <v>3.7777777777777777</v>
      </c>
      <c r="G13" s="4">
        <f t="shared" si="3"/>
        <v>3.5555555555555554</v>
      </c>
      <c r="H13" s="4">
        <f t="shared" si="3"/>
        <v>2.25</v>
      </c>
      <c r="I13" s="4">
        <f t="shared" si="3"/>
        <v>3.875</v>
      </c>
      <c r="J13" s="3">
        <f t="shared" si="0"/>
        <v>29.029761904761905</v>
      </c>
    </row>
  </sheetData>
  <mergeCells count="1">
    <mergeCell ref="A1:J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zoomScaleNormal="100" workbookViewId="0">
      <selection activeCell="B8" sqref="B8:J8"/>
    </sheetView>
  </sheetViews>
  <sheetFormatPr defaultRowHeight="15" x14ac:dyDescent="0.25"/>
  <cols>
    <col min="1" max="1" width="20" customWidth="1"/>
    <col min="2" max="2" width="10.140625" customWidth="1"/>
    <col min="3" max="3" width="12.28515625" customWidth="1"/>
    <col min="4" max="5" width="11.28515625" customWidth="1"/>
    <col min="6" max="6" width="11.85546875" customWidth="1"/>
    <col min="7" max="7" width="11.5703125" customWidth="1"/>
    <col min="8" max="8" width="10.140625" customWidth="1"/>
    <col min="9" max="9" width="11.42578125" customWidth="1"/>
    <col min="10" max="10" width="11" customWidth="1"/>
    <col min="11" max="11" width="9.14062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19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15</v>
      </c>
      <c r="I3" s="1" t="s">
        <v>2</v>
      </c>
      <c r="J3" s="1" t="s">
        <v>24</v>
      </c>
    </row>
    <row r="4" spans="1:10" ht="41.1" customHeight="1" x14ac:dyDescent="0.25">
      <c r="A4" s="2" t="s">
        <v>3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5</v>
      </c>
      <c r="H4" s="3">
        <v>0</v>
      </c>
      <c r="I4" s="3">
        <v>0</v>
      </c>
      <c r="J4" s="3">
        <f t="shared" ref="J4:J13" si="0">SUM(B4:I4)</f>
        <v>5</v>
      </c>
    </row>
    <row r="5" spans="1:10" ht="41.1" customHeight="1" x14ac:dyDescent="0.25">
      <c r="A5" s="2" t="s">
        <v>4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f t="shared" si="0"/>
        <v>0</v>
      </c>
    </row>
    <row r="6" spans="1:10" ht="41.1" customHeight="1" x14ac:dyDescent="0.25">
      <c r="A6" s="2" t="s">
        <v>5</v>
      </c>
      <c r="B6" s="7">
        <f>1+1+2+4+2+1+4+4+6</f>
        <v>25</v>
      </c>
      <c r="C6" s="7">
        <f>2+2+1+2+1+2+2+2+6+5+6+2</f>
        <v>33</v>
      </c>
      <c r="D6" s="7">
        <f>2+2+3+4+2+1+6+1</f>
        <v>21</v>
      </c>
      <c r="E6" s="7">
        <f>3+3+8+3+1+1</f>
        <v>19</v>
      </c>
      <c r="F6" s="7">
        <f>1+1+2+3+21+3+3+5</f>
        <v>39</v>
      </c>
      <c r="G6" s="7">
        <f>1+1+2+21+2+2</f>
        <v>29</v>
      </c>
      <c r="H6" s="7">
        <f>3+2+2</f>
        <v>7</v>
      </c>
      <c r="I6" s="7">
        <f>1+2+7+1+3+12+7+2</f>
        <v>35</v>
      </c>
      <c r="J6" s="3">
        <f t="shared" si="0"/>
        <v>208</v>
      </c>
    </row>
    <row r="7" spans="1:10" ht="41.1" customHeight="1" x14ac:dyDescent="0.25">
      <c r="A7" s="2" t="s">
        <v>6</v>
      </c>
      <c r="B7" s="3">
        <v>0</v>
      </c>
      <c r="C7" s="3">
        <v>0</v>
      </c>
      <c r="D7" s="3">
        <v>0</v>
      </c>
      <c r="E7" s="3">
        <v>0</v>
      </c>
      <c r="F7" s="3">
        <f>3</f>
        <v>3</v>
      </c>
      <c r="G7" s="3">
        <f>3+6</f>
        <v>9</v>
      </c>
      <c r="H7" s="3">
        <v>0</v>
      </c>
      <c r="I7" s="3">
        <f>3+1+3</f>
        <v>7</v>
      </c>
      <c r="J7" s="3">
        <f t="shared" si="0"/>
        <v>19</v>
      </c>
    </row>
    <row r="8" spans="1:10" ht="41.1" customHeight="1" x14ac:dyDescent="0.25">
      <c r="A8" s="2" t="s">
        <v>7</v>
      </c>
      <c r="B8" s="3">
        <v>9</v>
      </c>
      <c r="C8" s="3">
        <v>7</v>
      </c>
      <c r="D8" s="3">
        <v>6</v>
      </c>
      <c r="E8" s="3">
        <v>7</v>
      </c>
      <c r="F8" s="3">
        <v>9</v>
      </c>
      <c r="G8" s="3">
        <v>9</v>
      </c>
      <c r="H8" s="3">
        <v>4</v>
      </c>
      <c r="I8" s="3">
        <v>8</v>
      </c>
      <c r="J8" s="3">
        <f t="shared" ref="J8" si="1">SUM(B8:I8)</f>
        <v>59</v>
      </c>
    </row>
    <row r="9" spans="1:10" ht="41.1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41.1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41.1" customHeight="1" x14ac:dyDescent="0.25">
      <c r="A11" s="2" t="s">
        <v>10</v>
      </c>
      <c r="B11" s="4">
        <f>(B4+B5)/B8</f>
        <v>0</v>
      </c>
      <c r="C11" s="4">
        <f t="shared" ref="C11:I11" si="2">(C4+C5)/C8</f>
        <v>0</v>
      </c>
      <c r="D11" s="4">
        <f t="shared" si="2"/>
        <v>0</v>
      </c>
      <c r="E11" s="4">
        <f t="shared" si="2"/>
        <v>0</v>
      </c>
      <c r="F11" s="4">
        <f t="shared" si="2"/>
        <v>0</v>
      </c>
      <c r="G11" s="4">
        <f t="shared" si="2"/>
        <v>0.55555555555555558</v>
      </c>
      <c r="H11" s="4">
        <f t="shared" si="2"/>
        <v>0</v>
      </c>
      <c r="I11" s="4">
        <f t="shared" si="2"/>
        <v>0</v>
      </c>
      <c r="J11" s="3">
        <f t="shared" si="0"/>
        <v>0.55555555555555558</v>
      </c>
    </row>
    <row r="12" spans="1:10" ht="41.1" customHeight="1" x14ac:dyDescent="0.25">
      <c r="A12" s="2" t="s">
        <v>11</v>
      </c>
      <c r="B12" s="4">
        <f>B6/B8</f>
        <v>2.7777777777777777</v>
      </c>
      <c r="C12" s="4">
        <f t="shared" ref="C12:I12" si="3">C6/C8</f>
        <v>4.7142857142857144</v>
      </c>
      <c r="D12" s="4">
        <f t="shared" si="3"/>
        <v>3.5</v>
      </c>
      <c r="E12" s="4">
        <f t="shared" si="3"/>
        <v>2.7142857142857144</v>
      </c>
      <c r="F12" s="4">
        <f t="shared" si="3"/>
        <v>4.333333333333333</v>
      </c>
      <c r="G12" s="4">
        <f t="shared" si="3"/>
        <v>3.2222222222222223</v>
      </c>
      <c r="H12" s="4">
        <f t="shared" si="3"/>
        <v>1.75</v>
      </c>
      <c r="I12" s="4">
        <f t="shared" si="3"/>
        <v>4.375</v>
      </c>
      <c r="J12" s="3">
        <f t="shared" si="0"/>
        <v>27.386904761904759</v>
      </c>
    </row>
    <row r="13" spans="1:10" ht="41.1" customHeight="1" x14ac:dyDescent="0.25">
      <c r="A13" s="2" t="s">
        <v>12</v>
      </c>
      <c r="B13" s="4">
        <f>(B4+B5+B6)/B8</f>
        <v>2.7777777777777777</v>
      </c>
      <c r="C13" s="4">
        <f t="shared" ref="C13:I13" si="4">(C4+C5+C6)/C8</f>
        <v>4.7142857142857144</v>
      </c>
      <c r="D13" s="4">
        <f t="shared" si="4"/>
        <v>3.5</v>
      </c>
      <c r="E13" s="4">
        <f t="shared" si="4"/>
        <v>2.7142857142857144</v>
      </c>
      <c r="F13" s="4">
        <f t="shared" si="4"/>
        <v>4.333333333333333</v>
      </c>
      <c r="G13" s="4">
        <f t="shared" si="4"/>
        <v>3.7777777777777777</v>
      </c>
      <c r="H13" s="4">
        <f t="shared" si="4"/>
        <v>1.75</v>
      </c>
      <c r="I13" s="4">
        <f t="shared" si="4"/>
        <v>4.375</v>
      </c>
      <c r="J13" s="3">
        <f t="shared" si="0"/>
        <v>27.942460317460316</v>
      </c>
    </row>
  </sheetData>
  <mergeCells count="1">
    <mergeCell ref="A1:J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zoomScale="110" zoomScaleNormal="110" workbookViewId="0">
      <selection activeCell="O8" sqref="O8"/>
    </sheetView>
  </sheetViews>
  <sheetFormatPr defaultRowHeight="15" x14ac:dyDescent="0.25"/>
  <cols>
    <col min="1" max="1" width="20" customWidth="1"/>
    <col min="2" max="3" width="10.28515625" customWidth="1"/>
    <col min="4" max="4" width="9.7109375" customWidth="1"/>
    <col min="5" max="5" width="10.28515625" customWidth="1"/>
    <col min="6" max="6" width="10.5703125" customWidth="1"/>
    <col min="7" max="7" width="10.140625" customWidth="1"/>
    <col min="8" max="8" width="9" customWidth="1"/>
    <col min="9" max="9" width="9.7109375" customWidth="1"/>
    <col min="10" max="10" width="10.7109375" customWidth="1"/>
    <col min="11" max="12" width="9.14062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16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14</v>
      </c>
      <c r="I3" s="1" t="s">
        <v>2</v>
      </c>
      <c r="J3" s="1" t="s">
        <v>25</v>
      </c>
    </row>
    <row r="4" spans="1:10" ht="41.1" customHeight="1" x14ac:dyDescent="0.25">
      <c r="A4" s="2" t="s">
        <v>3</v>
      </c>
      <c r="B4" s="3">
        <v>0</v>
      </c>
      <c r="C4" s="3">
        <v>0</v>
      </c>
      <c r="D4" s="3">
        <v>0</v>
      </c>
      <c r="E4" s="3">
        <v>0</v>
      </c>
      <c r="F4" s="3">
        <v>2</v>
      </c>
      <c r="G4" s="3">
        <f>2+16</f>
        <v>18</v>
      </c>
      <c r="H4" s="3">
        <v>0</v>
      </c>
      <c r="I4" s="3">
        <f>7</f>
        <v>7</v>
      </c>
      <c r="J4" s="3">
        <f>SUM(B4:I4)</f>
        <v>27</v>
      </c>
    </row>
    <row r="5" spans="1:10" ht="41.1" customHeight="1" x14ac:dyDescent="0.25">
      <c r="A5" s="2" t="s">
        <v>4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1</v>
      </c>
      <c r="H5" s="3">
        <v>0</v>
      </c>
      <c r="I5" s="3">
        <v>0</v>
      </c>
      <c r="J5" s="3">
        <f t="shared" ref="J5:J13" si="0">SUM(B5:I5)</f>
        <v>1</v>
      </c>
    </row>
    <row r="6" spans="1:10" ht="41.1" customHeight="1" x14ac:dyDescent="0.25">
      <c r="A6" s="2" t="s">
        <v>5</v>
      </c>
      <c r="B6" s="7">
        <f>1+2+2+5+9+11+5+1+5+3</f>
        <v>44</v>
      </c>
      <c r="C6" s="7">
        <f>1+1+1+2+1+4+1+1+2+2+1+2</f>
        <v>19</v>
      </c>
      <c r="D6" s="7">
        <f>1+1+5+7+1+1+5</f>
        <v>21</v>
      </c>
      <c r="E6" s="7">
        <f>5+1+1+5</f>
        <v>12</v>
      </c>
      <c r="F6" s="7">
        <f>2+2+2+7+20+3+6</f>
        <v>42</v>
      </c>
      <c r="G6" s="7">
        <f>3+1+6</f>
        <v>10</v>
      </c>
      <c r="H6" s="7">
        <f>2+1</f>
        <v>3</v>
      </c>
      <c r="I6" s="7">
        <f>1+6+1+6+1</f>
        <v>15</v>
      </c>
      <c r="J6" s="3">
        <f t="shared" si="0"/>
        <v>166</v>
      </c>
    </row>
    <row r="7" spans="1:10" ht="32.25" customHeight="1" x14ac:dyDescent="0.25">
      <c r="A7" s="2" t="s">
        <v>6</v>
      </c>
      <c r="B7" s="3">
        <f>1+5</f>
        <v>6</v>
      </c>
      <c r="C7" s="3">
        <v>2</v>
      </c>
      <c r="D7" s="3">
        <v>0</v>
      </c>
      <c r="E7" s="3">
        <v>0</v>
      </c>
      <c r="F7" s="3">
        <f>3</f>
        <v>3</v>
      </c>
      <c r="G7" s="3">
        <f>3+3+6</f>
        <v>12</v>
      </c>
      <c r="H7" s="3">
        <v>0</v>
      </c>
      <c r="I7" s="3">
        <f>3+2+3</f>
        <v>8</v>
      </c>
      <c r="J7" s="3">
        <f t="shared" si="0"/>
        <v>31</v>
      </c>
    </row>
    <row r="8" spans="1:10" ht="33.75" customHeight="1" x14ac:dyDescent="0.25">
      <c r="A8" s="2" t="s">
        <v>7</v>
      </c>
      <c r="B8" s="3">
        <v>9</v>
      </c>
      <c r="C8" s="3">
        <v>7</v>
      </c>
      <c r="D8" s="3">
        <v>6</v>
      </c>
      <c r="E8" s="3">
        <v>7</v>
      </c>
      <c r="F8" s="3">
        <v>9</v>
      </c>
      <c r="G8" s="3">
        <v>9</v>
      </c>
      <c r="H8" s="3">
        <v>4</v>
      </c>
      <c r="I8" s="3">
        <v>8</v>
      </c>
      <c r="J8" s="3">
        <f t="shared" ref="J8" si="1">SUM(B8:I8)</f>
        <v>59</v>
      </c>
    </row>
    <row r="9" spans="1:10" ht="30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37.5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37.5" customHeight="1" x14ac:dyDescent="0.25">
      <c r="A11" s="2" t="s">
        <v>10</v>
      </c>
      <c r="B11" s="4">
        <f>(B4+B5)/B8</f>
        <v>0</v>
      </c>
      <c r="C11" s="4">
        <f t="shared" ref="C11:I11" si="2">(C4+C5)/C8</f>
        <v>0</v>
      </c>
      <c r="D11" s="4">
        <f t="shared" si="2"/>
        <v>0</v>
      </c>
      <c r="E11" s="4">
        <f t="shared" si="2"/>
        <v>0</v>
      </c>
      <c r="F11" s="4">
        <f t="shared" si="2"/>
        <v>0.22222222222222221</v>
      </c>
      <c r="G11" s="4">
        <f t="shared" si="2"/>
        <v>2.1111111111111112</v>
      </c>
      <c r="H11" s="4">
        <f t="shared" si="2"/>
        <v>0</v>
      </c>
      <c r="I11" s="4">
        <f t="shared" si="2"/>
        <v>0.875</v>
      </c>
      <c r="J11" s="3">
        <f t="shared" si="0"/>
        <v>3.2083333333333335</v>
      </c>
    </row>
    <row r="12" spans="1:10" ht="35.25" customHeight="1" x14ac:dyDescent="0.25">
      <c r="A12" s="2" t="s">
        <v>11</v>
      </c>
      <c r="B12" s="4">
        <f>B6/B8</f>
        <v>4.8888888888888893</v>
      </c>
      <c r="C12" s="4">
        <f t="shared" ref="C12:I12" si="3">C6/C8</f>
        <v>2.7142857142857144</v>
      </c>
      <c r="D12" s="4">
        <f t="shared" si="3"/>
        <v>3.5</v>
      </c>
      <c r="E12" s="4">
        <f t="shared" si="3"/>
        <v>1.7142857142857142</v>
      </c>
      <c r="F12" s="4">
        <f t="shared" si="3"/>
        <v>4.666666666666667</v>
      </c>
      <c r="G12" s="4">
        <f t="shared" si="3"/>
        <v>1.1111111111111112</v>
      </c>
      <c r="H12" s="4">
        <f t="shared" si="3"/>
        <v>0.75</v>
      </c>
      <c r="I12" s="4">
        <f t="shared" si="3"/>
        <v>1.875</v>
      </c>
      <c r="J12" s="3">
        <f t="shared" si="0"/>
        <v>21.220238095238095</v>
      </c>
    </row>
    <row r="13" spans="1:10" ht="36" customHeight="1" x14ac:dyDescent="0.25">
      <c r="A13" s="2" t="s">
        <v>12</v>
      </c>
      <c r="B13" s="4">
        <f>(B4+B5+B6)/B8</f>
        <v>4.8888888888888893</v>
      </c>
      <c r="C13" s="4">
        <f t="shared" ref="C13:I13" si="4">(C4+C5+C6)/C8</f>
        <v>2.7142857142857144</v>
      </c>
      <c r="D13" s="4">
        <f t="shared" si="4"/>
        <v>3.5</v>
      </c>
      <c r="E13" s="4">
        <f t="shared" si="4"/>
        <v>1.7142857142857142</v>
      </c>
      <c r="F13" s="4">
        <f t="shared" si="4"/>
        <v>4.8888888888888893</v>
      </c>
      <c r="G13" s="4">
        <f t="shared" si="4"/>
        <v>3.2222222222222223</v>
      </c>
      <c r="H13" s="4">
        <f t="shared" si="4"/>
        <v>0.75</v>
      </c>
      <c r="I13" s="4">
        <f t="shared" si="4"/>
        <v>2.75</v>
      </c>
      <c r="J13" s="3">
        <f t="shared" si="0"/>
        <v>24.428571428571431</v>
      </c>
    </row>
  </sheetData>
  <mergeCells count="1">
    <mergeCell ref="A1:J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Apr</vt:lpstr>
      <vt:lpstr>Mag</vt:lpstr>
      <vt:lpstr>Giu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2025-08-21T10:48:26Z</dcterms:modified>
</cp:coreProperties>
</file>