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30" windowWidth="19410" windowHeight="9210"/>
  </bookViews>
  <sheets>
    <sheet name="SPESA DOTAZIONE ORGANICA" sheetId="1" r:id="rId1"/>
    <sheet name="Foglio2" sheetId="2" r:id="rId2"/>
    <sheet name="Foglio3" sheetId="3" r:id="rId3"/>
  </sheets>
  <calcPr calcId="125725"/>
</workbook>
</file>

<file path=xl/calcChain.xml><?xml version="1.0" encoding="utf-8"?>
<calcChain xmlns="http://schemas.openxmlformats.org/spreadsheetml/2006/main">
  <c r="G105" i="1"/>
  <c r="C32"/>
  <c r="F22"/>
  <c r="E22"/>
  <c r="C23"/>
  <c r="C22"/>
  <c r="E78"/>
  <c r="E35"/>
  <c r="I21"/>
  <c r="F109"/>
  <c r="G79" l="1"/>
  <c r="G51"/>
  <c r="F108" l="1"/>
  <c r="H51"/>
  <c r="J51" s="1"/>
  <c r="J53" s="1"/>
  <c r="F59" s="1"/>
  <c r="I79"/>
  <c r="H79" l="1"/>
  <c r="J79" s="1"/>
  <c r="I46"/>
  <c r="I45"/>
  <c r="D77"/>
  <c r="H20"/>
  <c r="F98"/>
  <c r="F93"/>
  <c r="F112" s="1"/>
  <c r="G112" s="1"/>
  <c r="H112" s="1"/>
  <c r="F91"/>
  <c r="F110" s="1"/>
  <c r="G110" s="1"/>
  <c r="H110" s="1"/>
  <c r="D73"/>
  <c r="D76"/>
  <c r="G22"/>
  <c r="H19"/>
  <c r="C76" s="1"/>
  <c r="H18"/>
  <c r="C75" s="1"/>
  <c r="H17"/>
  <c r="C74" s="1"/>
  <c r="H16"/>
  <c r="C73" s="1"/>
  <c r="F47"/>
  <c r="G45"/>
  <c r="H45"/>
  <c r="G46"/>
  <c r="H46"/>
  <c r="D75"/>
  <c r="D6"/>
  <c r="E6" s="1"/>
  <c r="D7"/>
  <c r="E7" s="1"/>
  <c r="D8"/>
  <c r="E8" s="1"/>
  <c r="D9"/>
  <c r="E9" s="1"/>
  <c r="D10"/>
  <c r="E10" s="1"/>
  <c r="D5"/>
  <c r="E5" s="1"/>
  <c r="C33"/>
  <c r="E33" s="1"/>
  <c r="C31"/>
  <c r="C30"/>
  <c r="E30" s="1"/>
  <c r="E76" l="1"/>
  <c r="I20"/>
  <c r="C77"/>
  <c r="E77" s="1"/>
  <c r="G115"/>
  <c r="H115" s="1"/>
  <c r="F115"/>
  <c r="C80"/>
  <c r="I17"/>
  <c r="F76"/>
  <c r="G76" s="1"/>
  <c r="F35"/>
  <c r="F78"/>
  <c r="D74"/>
  <c r="D80" s="1"/>
  <c r="D36"/>
  <c r="I19"/>
  <c r="C36"/>
  <c r="I16"/>
  <c r="E73"/>
  <c r="F73" s="1"/>
  <c r="E32"/>
  <c r="F32" s="1"/>
  <c r="J46"/>
  <c r="E75"/>
  <c r="F75" s="1"/>
  <c r="E34"/>
  <c r="I18"/>
  <c r="H22"/>
  <c r="E31"/>
  <c r="F31" s="1"/>
  <c r="G47"/>
  <c r="I47"/>
  <c r="J45"/>
  <c r="H47"/>
  <c r="F30"/>
  <c r="F33"/>
  <c r="H76" l="1"/>
  <c r="I76"/>
  <c r="I22"/>
  <c r="E74"/>
  <c r="F74" s="1"/>
  <c r="G74" s="1"/>
  <c r="E36"/>
  <c r="H78"/>
  <c r="G78"/>
  <c r="I78"/>
  <c r="I35"/>
  <c r="H35"/>
  <c r="G35"/>
  <c r="G30"/>
  <c r="I30"/>
  <c r="G31"/>
  <c r="I31"/>
  <c r="I73"/>
  <c r="G73"/>
  <c r="G33"/>
  <c r="I33"/>
  <c r="G32"/>
  <c r="I32"/>
  <c r="F77"/>
  <c r="H77" s="1"/>
  <c r="I75"/>
  <c r="G75"/>
  <c r="J47"/>
  <c r="F58" s="1"/>
  <c r="F88" s="1"/>
  <c r="F107" s="1"/>
  <c r="G107" s="1"/>
  <c r="H73"/>
  <c r="H75"/>
  <c r="F34"/>
  <c r="F36" s="1"/>
  <c r="H33"/>
  <c r="H32"/>
  <c r="H31"/>
  <c r="H30"/>
  <c r="F80" l="1"/>
  <c r="E80"/>
  <c r="J76"/>
  <c r="H74"/>
  <c r="H80" s="1"/>
  <c r="I74"/>
  <c r="J73"/>
  <c r="J35"/>
  <c r="J78"/>
  <c r="G34"/>
  <c r="G36" s="1"/>
  <c r="I34"/>
  <c r="I36" s="1"/>
  <c r="I77"/>
  <c r="I80" s="1"/>
  <c r="G77"/>
  <c r="G80" s="1"/>
  <c r="H107"/>
  <c r="J75"/>
  <c r="H34"/>
  <c r="J33"/>
  <c r="J32"/>
  <c r="J31"/>
  <c r="J30"/>
  <c r="J74" l="1"/>
  <c r="J34"/>
  <c r="J36" s="1"/>
  <c r="F56" s="1"/>
  <c r="F60" s="1"/>
  <c r="F62" s="1"/>
  <c r="F66" s="1"/>
  <c r="H36"/>
  <c r="J77"/>
  <c r="G106" l="1"/>
  <c r="H106" s="1"/>
  <c r="J80"/>
  <c r="F86" s="1"/>
  <c r="F105" s="1"/>
  <c r="H105" s="1"/>
  <c r="F92" l="1"/>
  <c r="F94" s="1"/>
  <c r="F100" s="1"/>
  <c r="F111" l="1"/>
  <c r="F113" l="1"/>
  <c r="G111"/>
  <c r="H111" l="1"/>
  <c r="G113"/>
  <c r="H113" l="1"/>
</calcChain>
</file>

<file path=xl/sharedStrings.xml><?xml version="1.0" encoding="utf-8"?>
<sst xmlns="http://schemas.openxmlformats.org/spreadsheetml/2006/main" count="119" uniqueCount="78">
  <si>
    <t xml:space="preserve">D3 </t>
  </si>
  <si>
    <t xml:space="preserve">D1 </t>
  </si>
  <si>
    <t xml:space="preserve">C1 </t>
  </si>
  <si>
    <t xml:space="preserve">B3 </t>
  </si>
  <si>
    <t xml:space="preserve">B1 </t>
  </si>
  <si>
    <t xml:space="preserve">A1 </t>
  </si>
  <si>
    <t>Totale</t>
  </si>
  <si>
    <t>Cat.</t>
  </si>
  <si>
    <t>CAT.</t>
  </si>
  <si>
    <t>PART-TIME</t>
  </si>
  <si>
    <t>TOTALE</t>
  </si>
  <si>
    <t>D3</t>
  </si>
  <si>
    <t>D1</t>
  </si>
  <si>
    <t>C</t>
  </si>
  <si>
    <t>B3</t>
  </si>
  <si>
    <t>B1</t>
  </si>
  <si>
    <t>TOTALI</t>
  </si>
  <si>
    <t>TEMPO
PIENO</t>
  </si>
  <si>
    <t>POSTI
OCCUPATI</t>
  </si>
  <si>
    <t>POSTI VACANTI
Part.Time</t>
  </si>
  <si>
    <t>POSTI VACANTI
Tempo pieno</t>
  </si>
  <si>
    <t>TOTALE
Posti vacanti</t>
  </si>
  <si>
    <t>Rispetto %
T.P./P.T.</t>
  </si>
  <si>
    <t>13° mens.</t>
  </si>
  <si>
    <t>Posti Equ. 
Tempo Pieno</t>
  </si>
  <si>
    <t>TOTALE
EQUIV.</t>
  </si>
  <si>
    <t>CONTRIBUTI</t>
  </si>
  <si>
    <t>IRAP</t>
  </si>
  <si>
    <t>SPESA
TOTALE</t>
  </si>
  <si>
    <t>TEMPO PARZ.
IN TEMPO PIENO</t>
  </si>
  <si>
    <t>Altre spese di lavoro flessibile, fondo dirigenti, fondo dipendenti e straordinario</t>
  </si>
  <si>
    <t>P.O. e A.P. a bilancio</t>
  </si>
  <si>
    <t>Importo</t>
  </si>
  <si>
    <t>PRIMA VERIFICA DI CONTROLLO CON SPESA MEDIA TRIENNIO 2011-2013</t>
  </si>
  <si>
    <t>SPESA PERSONALE A TEMPO DETERMINATO</t>
  </si>
  <si>
    <t>FONDI E SALARIO ACCESSORIO A BILANCIO</t>
  </si>
  <si>
    <t>SPESE ESCLUSE EX ART.1 COMMA 557 LEGGE 296/2006</t>
  </si>
  <si>
    <t xml:space="preserve">SPESA PERSONALE MEDIA 2011-2013 </t>
  </si>
  <si>
    <t>(A)</t>
  </si>
  <si>
    <t>(B)</t>
  </si>
  <si>
    <t>(A-B)&lt;0</t>
  </si>
  <si>
    <t>SECONDA VERIFICA DI CONTROLLO CON SPESA MEDIA TRIENNIO 2011-2013</t>
  </si>
  <si>
    <t>SPESA PERSONALE OCCUPATO</t>
  </si>
  <si>
    <t>TOTALE AL NETTO SPESE ESCLUSE</t>
  </si>
  <si>
    <t>(C)</t>
  </si>
  <si>
    <t>Spesa 
annua (1)</t>
  </si>
  <si>
    <t>SPESA 
ANNUA</t>
  </si>
  <si>
    <t>Spesa dotazione organica personale a tempo indeterminato</t>
  </si>
  <si>
    <t>SPESA DEL SEGRETARIO COMUNALE ED ALTRE SPESE</t>
  </si>
  <si>
    <t>TOTALE SOGGETTO A LIMITE (A)</t>
  </si>
  <si>
    <t>SPESA PERSONALE MEDIA 2011-2013 (B)</t>
  </si>
  <si>
    <t>SPESA DOTAZIONE ORGANICA TEORICA</t>
  </si>
  <si>
    <t>Importo competenza</t>
  </si>
  <si>
    <t>SPESA DEL SEGRETARIO COMUNALE E ALTRE SPESE</t>
  </si>
  <si>
    <t>(A+B+C-D)&lt;0</t>
  </si>
  <si>
    <t>PREMIO INAIL (ES.1,06%)</t>
  </si>
  <si>
    <t>R.I.A., IIS, ad Pers.</t>
  </si>
  <si>
    <t>Spesa Sgretario e altre spese</t>
  </si>
  <si>
    <t>Anno 2020</t>
  </si>
  <si>
    <t>Anno 2021</t>
  </si>
  <si>
    <t>Spesa media 2011-2013</t>
  </si>
  <si>
    <t>A1</t>
  </si>
  <si>
    <t>IRAP (2)</t>
  </si>
  <si>
    <t>Segretario Generale (50%)</t>
  </si>
  <si>
    <t xml:space="preserve">Retribuzione Complessiva </t>
  </si>
  <si>
    <t>€.86.864,83</t>
  </si>
  <si>
    <t>SPESA PERSONALE A TEMPO DETERMINATO PROGRAMMATO</t>
  </si>
  <si>
    <t>Assunzioni previste nell'anno</t>
  </si>
  <si>
    <t>Altro lavoro flessibile e spese diverse (indennità di vigilanza, buoni pasto, assegni nucleo familiare)</t>
  </si>
  <si>
    <t>All.2</t>
  </si>
  <si>
    <t>A) CALCOLO DELLA DOTAZIONE ORGANICA FINANZIARIA E LIMITE DELLA SPESA anno 2020</t>
  </si>
  <si>
    <t>Fondo dipendenti 2019</t>
  </si>
  <si>
    <r>
      <t xml:space="preserve">B) CALCOLO DEL LIMITE DI SPESA DELLA DOTAZIONE ORGANICA DEL PERSONALE IN SERVIZIO AL </t>
    </r>
    <r>
      <rPr>
        <b/>
        <sz val="11"/>
        <rFont val="Calibri"/>
        <family val="2"/>
        <scheme val="minor"/>
      </rPr>
      <t>01/07/2019</t>
    </r>
  </si>
  <si>
    <t>Assunzioni previste nell'anno 2020</t>
  </si>
  <si>
    <t>Capacità assunz. residua a T.Ind.2020-22</t>
  </si>
  <si>
    <t>Capacità assunz. residua a T.Det.2020</t>
  </si>
  <si>
    <t>Anno 2022</t>
  </si>
  <si>
    <t>C) PROGRAMMAZIONE TRIENNALE 2020-2022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</si>
</sst>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7">
    <xf numFmtId="0" fontId="0" fillId="0" borderId="0" xfId="0"/>
    <xf numFmtId="0" fontId="0" fillId="0" borderId="0" xfId="0" applyAlignment="1">
      <alignment vertical="center"/>
    </xf>
    <xf numFmtId="4" fontId="1" fillId="0" borderId="0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4" fontId="1" fillId="0" borderId="3" xfId="0" applyNumberFormat="1" applyFont="1" applyBorder="1"/>
    <xf numFmtId="0" fontId="0" fillId="0" borderId="5" xfId="0" applyBorder="1"/>
    <xf numFmtId="0" fontId="0" fillId="0" borderId="6" xfId="0" applyBorder="1"/>
    <xf numFmtId="4" fontId="2" fillId="0" borderId="0" xfId="0" applyNumberFormat="1" applyFont="1" applyFill="1" applyBorder="1" applyAlignment="1">
      <alignment vertical="center"/>
    </xf>
    <xf numFmtId="0" fontId="0" fillId="0" borderId="0" xfId="0" applyFill="1"/>
    <xf numFmtId="0" fontId="1" fillId="0" borderId="0" xfId="0" applyFont="1"/>
    <xf numFmtId="0" fontId="3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9" fontId="4" fillId="0" borderId="10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wrapText="1"/>
    </xf>
    <xf numFmtId="0" fontId="0" fillId="0" borderId="0" xfId="0" applyFont="1"/>
    <xf numFmtId="0" fontId="3" fillId="0" borderId="7" xfId="0" applyFont="1" applyBorder="1" applyAlignment="1">
      <alignment horizontal="right" vertical="top" wrapText="1"/>
    </xf>
    <xf numFmtId="0" fontId="3" fillId="0" borderId="2" xfId="0" applyFont="1" applyBorder="1" applyAlignment="1">
      <alignment horizontal="right" vertical="top" wrapText="1"/>
    </xf>
    <xf numFmtId="0" fontId="5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4" fontId="4" fillId="0" borderId="10" xfId="0" applyNumberFormat="1" applyFont="1" applyBorder="1" applyAlignment="1">
      <alignment horizontal="center" vertical="center" wrapText="1"/>
    </xf>
    <xf numFmtId="2" fontId="1" fillId="0" borderId="11" xfId="0" applyNumberFormat="1" applyFon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4" fillId="0" borderId="0" xfId="0" applyFont="1" applyFill="1" applyBorder="1" applyAlignment="1">
      <alignment horizontal="left" vertical="center" wrapText="1"/>
    </xf>
    <xf numFmtId="4" fontId="0" fillId="0" borderId="3" xfId="0" applyNumberFormat="1" applyFont="1" applyBorder="1" applyAlignment="1">
      <alignment horizontal="center"/>
    </xf>
    <xf numFmtId="10" fontId="0" fillId="0" borderId="0" xfId="0" applyNumberFormat="1"/>
    <xf numFmtId="0" fontId="0" fillId="0" borderId="3" xfId="0" applyBorder="1"/>
    <xf numFmtId="4" fontId="0" fillId="0" borderId="6" xfId="0" applyNumberFormat="1" applyBorder="1"/>
    <xf numFmtId="0" fontId="1" fillId="0" borderId="3" xfId="0" applyFont="1" applyFill="1" applyBorder="1" applyAlignment="1">
      <alignment horizontal="center"/>
    </xf>
    <xf numFmtId="4" fontId="1" fillId="0" borderId="3" xfId="0" applyNumberFormat="1" applyFont="1" applyFill="1" applyBorder="1" applyAlignment="1">
      <alignment horizontal="center"/>
    </xf>
    <xf numFmtId="4" fontId="0" fillId="0" borderId="3" xfId="0" applyNumberFormat="1" applyBorder="1"/>
    <xf numFmtId="0" fontId="0" fillId="0" borderId="4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1" fillId="0" borderId="4" xfId="0" applyFont="1" applyBorder="1" applyAlignment="1"/>
    <xf numFmtId="0" fontId="1" fillId="0" borderId="6" xfId="0" applyFont="1" applyBorder="1" applyAlignment="1"/>
    <xf numFmtId="0" fontId="1" fillId="0" borderId="5" xfId="0" applyFont="1" applyBorder="1" applyAlignment="1"/>
    <xf numFmtId="0" fontId="1" fillId="0" borderId="0" xfId="0" applyFont="1" applyAlignment="1">
      <alignment vertical="center"/>
    </xf>
    <xf numFmtId="0" fontId="8" fillId="0" borderId="4" xfId="0" applyFont="1" applyBorder="1"/>
    <xf numFmtId="4" fontId="7" fillId="2" borderId="1" xfId="0" applyNumberFormat="1" applyFont="1" applyFill="1" applyBorder="1" applyAlignment="1">
      <alignment horizontal="center" vertical="center"/>
    </xf>
    <xf numFmtId="4" fontId="6" fillId="2" borderId="1" xfId="0" applyNumberFormat="1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top" wrapText="1"/>
    </xf>
    <xf numFmtId="0" fontId="3" fillId="2" borderId="9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4" fillId="2" borderId="10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4" fontId="3" fillId="2" borderId="10" xfId="0" applyNumberFormat="1" applyFont="1" applyFill="1" applyBorder="1" applyAlignment="1">
      <alignment horizontal="center" vertical="center" wrapText="1"/>
    </xf>
    <xf numFmtId="2" fontId="0" fillId="2" borderId="3" xfId="0" applyNumberFormat="1" applyFill="1" applyBorder="1" applyAlignment="1">
      <alignment horizontal="center"/>
    </xf>
    <xf numFmtId="2" fontId="1" fillId="2" borderId="11" xfId="0" applyNumberFormat="1" applyFont="1" applyFill="1" applyBorder="1" applyAlignment="1">
      <alignment horizontal="center"/>
    </xf>
    <xf numFmtId="4" fontId="0" fillId="2" borderId="3" xfId="0" applyNumberFormat="1" applyFont="1" applyFill="1" applyBorder="1"/>
    <xf numFmtId="4" fontId="0" fillId="2" borderId="3" xfId="0" applyNumberFormat="1" applyFont="1" applyFill="1" applyBorder="1" applyAlignment="1">
      <alignment horizontal="center"/>
    </xf>
    <xf numFmtId="4" fontId="4" fillId="2" borderId="10" xfId="0" applyNumberFormat="1" applyFont="1" applyFill="1" applyBorder="1" applyAlignment="1">
      <alignment horizontal="center" vertical="center" wrapText="1"/>
    </xf>
    <xf numFmtId="4" fontId="1" fillId="2" borderId="3" xfId="0" applyNumberFormat="1" applyFont="1" applyFill="1" applyBorder="1" applyAlignment="1">
      <alignment horizontal="center"/>
    </xf>
    <xf numFmtId="4" fontId="0" fillId="2" borderId="3" xfId="0" applyNumberFormat="1" applyFill="1" applyBorder="1"/>
    <xf numFmtId="4" fontId="1" fillId="2" borderId="3" xfId="0" applyNumberFormat="1" applyFont="1" applyFill="1" applyBorder="1"/>
    <xf numFmtId="4" fontId="0" fillId="0" borderId="0" xfId="0" applyNumberFormat="1"/>
    <xf numFmtId="0" fontId="1" fillId="0" borderId="0" xfId="0" applyFont="1" applyAlignment="1">
      <alignment horizontal="center"/>
    </xf>
    <xf numFmtId="4" fontId="10" fillId="0" borderId="0" xfId="0" applyNumberFormat="1" applyFont="1"/>
    <xf numFmtId="4" fontId="11" fillId="0" borderId="0" xfId="0" applyNumberFormat="1" applyFont="1"/>
    <xf numFmtId="0" fontId="1" fillId="0" borderId="3" xfId="0" applyFont="1" applyBorder="1"/>
    <xf numFmtId="4" fontId="0" fillId="0" borderId="3" xfId="0" applyNumberFormat="1" applyFill="1" applyBorder="1"/>
    <xf numFmtId="4" fontId="0" fillId="0" borderId="3" xfId="0" applyNumberFormat="1" applyFont="1" applyFill="1" applyBorder="1"/>
    <xf numFmtId="4" fontId="4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2" fontId="0" fillId="2" borderId="11" xfId="0" applyNumberFormat="1" applyFill="1" applyBorder="1" applyAlignment="1">
      <alignment horizontal="center"/>
    </xf>
    <xf numFmtId="4" fontId="0" fillId="0" borderId="10" xfId="0" applyNumberFormat="1" applyFont="1" applyFill="1" applyBorder="1"/>
    <xf numFmtId="0" fontId="8" fillId="0" borderId="0" xfId="0" applyFont="1" applyBorder="1"/>
    <xf numFmtId="0" fontId="0" fillId="0" borderId="0" xfId="0" applyBorder="1"/>
    <xf numFmtId="4" fontId="1" fillId="0" borderId="0" xfId="0" applyNumberFormat="1" applyFont="1" applyBorder="1"/>
    <xf numFmtId="0" fontId="8" fillId="0" borderId="1" xfId="0" applyFont="1" applyBorder="1"/>
    <xf numFmtId="4" fontId="0" fillId="0" borderId="1" xfId="0" applyNumberFormat="1" applyBorder="1"/>
    <xf numFmtId="4" fontId="0" fillId="2" borderId="1" xfId="0" applyNumberFormat="1" applyFont="1" applyFill="1" applyBorder="1" applyAlignment="1">
      <alignment horizontal="center"/>
    </xf>
    <xf numFmtId="4" fontId="0" fillId="0" borderId="0" xfId="0" applyNumberFormat="1" applyBorder="1"/>
    <xf numFmtId="4" fontId="1" fillId="0" borderId="1" xfId="0" applyNumberFormat="1" applyFont="1" applyBorder="1"/>
    <xf numFmtId="0" fontId="1" fillId="0" borderId="1" xfId="0" applyFont="1" applyBorder="1" applyAlignment="1">
      <alignment horizontal="center"/>
    </xf>
    <xf numFmtId="4" fontId="0" fillId="2" borderId="14" xfId="0" applyNumberFormat="1" applyFill="1" applyBorder="1"/>
    <xf numFmtId="4" fontId="0" fillId="2" borderId="4" xfId="0" applyNumberFormat="1" applyFill="1" applyBorder="1"/>
    <xf numFmtId="4" fontId="0" fillId="0" borderId="4" xfId="0" applyNumberFormat="1" applyFill="1" applyBorder="1"/>
    <xf numFmtId="4" fontId="1" fillId="2" borderId="4" xfId="0" applyNumberFormat="1" applyFont="1" applyFill="1" applyBorder="1"/>
    <xf numFmtId="0" fontId="0" fillId="0" borderId="1" xfId="0" applyBorder="1"/>
    <xf numFmtId="4" fontId="1" fillId="2" borderId="1" xfId="0" applyNumberFormat="1" applyFont="1" applyFill="1" applyBorder="1"/>
    <xf numFmtId="0" fontId="1" fillId="0" borderId="1" xfId="0" applyFont="1" applyBorder="1"/>
    <xf numFmtId="0" fontId="3" fillId="0" borderId="11" xfId="0" applyFont="1" applyBorder="1" applyAlignment="1">
      <alignment horizontal="center" vertical="center" wrapText="1"/>
    </xf>
    <xf numFmtId="4" fontId="0" fillId="0" borderId="3" xfId="0" applyNumberFormat="1" applyFont="1" applyFill="1" applyBorder="1" applyAlignment="1">
      <alignment horizontal="center"/>
    </xf>
    <xf numFmtId="9" fontId="4" fillId="0" borderId="0" xfId="0" applyNumberFormat="1" applyFont="1" applyBorder="1" applyAlignment="1">
      <alignment horizontal="center" vertical="center" wrapText="1"/>
    </xf>
    <xf numFmtId="2" fontId="0" fillId="0" borderId="11" xfId="0" applyNumberFormat="1" applyBorder="1" applyAlignment="1">
      <alignment horizontal="center"/>
    </xf>
    <xf numFmtId="0" fontId="3" fillId="0" borderId="10" xfId="0" applyFont="1" applyFill="1" applyBorder="1" applyAlignment="1">
      <alignment horizontal="center" vertical="top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2" fontId="0" fillId="0" borderId="3" xfId="0" applyNumberFormat="1" applyFill="1" applyBorder="1" applyAlignment="1">
      <alignment horizontal="center"/>
    </xf>
    <xf numFmtId="4" fontId="0" fillId="0" borderId="6" xfId="0" applyNumberFormat="1" applyFill="1" applyBorder="1"/>
    <xf numFmtId="4" fontId="1" fillId="0" borderId="3" xfId="0" applyNumberFormat="1" applyFont="1" applyBorder="1" applyAlignment="1">
      <alignment horizontal="center"/>
    </xf>
    <xf numFmtId="4" fontId="0" fillId="2" borderId="1" xfId="0" applyNumberFormat="1" applyFill="1" applyBorder="1" applyAlignment="1">
      <alignment horizontal="center"/>
    </xf>
    <xf numFmtId="4" fontId="9" fillId="3" borderId="3" xfId="0" applyNumberFormat="1" applyFont="1" applyFill="1" applyBorder="1"/>
    <xf numFmtId="4" fontId="0" fillId="3" borderId="3" xfId="0" applyNumberFormat="1" applyFill="1" applyBorder="1"/>
    <xf numFmtId="4" fontId="1" fillId="3" borderId="6" xfId="0" applyNumberFormat="1" applyFont="1" applyFill="1" applyBorder="1"/>
    <xf numFmtId="4" fontId="0" fillId="0" borderId="0" xfId="0" applyNumberFormat="1" applyFill="1"/>
    <xf numFmtId="0" fontId="3" fillId="0" borderId="11" xfId="0" applyFont="1" applyBorder="1" applyAlignment="1">
      <alignment horizontal="center" vertical="center" wrapText="1"/>
    </xf>
    <xf numFmtId="0" fontId="2" fillId="0" borderId="0" xfId="0" applyFont="1" applyFill="1"/>
    <xf numFmtId="0" fontId="1" fillId="0" borderId="15" xfId="0" applyFont="1" applyBorder="1" applyAlignment="1">
      <alignment horizontal="center"/>
    </xf>
    <xf numFmtId="4" fontId="0" fillId="0" borderId="15" xfId="0" applyNumberFormat="1" applyBorder="1"/>
    <xf numFmtId="0" fontId="0" fillId="0" borderId="15" xfId="0" applyBorder="1"/>
    <xf numFmtId="4" fontId="1" fillId="2" borderId="15" xfId="0" applyNumberFormat="1" applyFont="1" applyFill="1" applyBorder="1"/>
    <xf numFmtId="4" fontId="1" fillId="0" borderId="15" xfId="0" applyNumberFormat="1" applyFont="1" applyBorder="1"/>
    <xf numFmtId="4" fontId="1" fillId="0" borderId="16" xfId="0" applyNumberFormat="1" applyFont="1" applyFill="1" applyBorder="1"/>
    <xf numFmtId="0" fontId="1" fillId="0" borderId="16" xfId="0" applyFont="1" applyFill="1" applyBorder="1" applyAlignment="1">
      <alignment horizontal="center"/>
    </xf>
    <xf numFmtId="4" fontId="0" fillId="0" borderId="16" xfId="0" applyNumberFormat="1" applyFill="1" applyBorder="1"/>
    <xf numFmtId="0" fontId="0" fillId="0" borderId="16" xfId="0" applyFill="1" applyBorder="1"/>
    <xf numFmtId="0" fontId="0" fillId="0" borderId="0" xfId="0" applyFill="1" applyBorder="1"/>
    <xf numFmtId="0" fontId="4" fillId="0" borderId="1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9" fontId="4" fillId="0" borderId="13" xfId="0" applyNumberFormat="1" applyFont="1" applyBorder="1" applyAlignment="1">
      <alignment horizontal="center" vertical="center" wrapText="1"/>
    </xf>
    <xf numFmtId="9" fontId="4" fillId="0" borderId="11" xfId="0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1" fillId="0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1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K121"/>
  <sheetViews>
    <sheetView tabSelected="1" topLeftCell="A13" zoomScale="90" zoomScaleNormal="90" workbookViewId="0">
      <selection activeCell="H63" sqref="H63"/>
    </sheetView>
  </sheetViews>
  <sheetFormatPr defaultRowHeight="15"/>
  <cols>
    <col min="1" max="1" width="2.7109375" customWidth="1"/>
    <col min="2" max="2" width="19.28515625" customWidth="1"/>
    <col min="3" max="3" width="13.140625" customWidth="1"/>
    <col min="4" max="4" width="16.7109375" customWidth="1"/>
    <col min="5" max="5" width="21.42578125" customWidth="1"/>
    <col min="6" max="6" width="21.85546875" customWidth="1"/>
    <col min="7" max="7" width="21" customWidth="1"/>
    <col min="8" max="8" width="21.140625" customWidth="1"/>
    <col min="9" max="9" width="20" customWidth="1"/>
    <col min="10" max="10" width="15.7109375" customWidth="1"/>
    <col min="11" max="11" width="11" customWidth="1"/>
  </cols>
  <sheetData>
    <row r="1" spans="2:10">
      <c r="B1" s="2"/>
    </row>
    <row r="2" spans="2:10">
      <c r="B2" s="48" t="s">
        <v>70</v>
      </c>
      <c r="J2" s="9" t="s">
        <v>69</v>
      </c>
    </row>
    <row r="3" spans="2:10">
      <c r="B3" s="1"/>
    </row>
    <row r="4" spans="2:10" ht="15" customHeight="1">
      <c r="B4" s="27" t="s">
        <v>7</v>
      </c>
      <c r="C4" s="28">
        <v>43191</v>
      </c>
      <c r="D4" s="29" t="s">
        <v>23</v>
      </c>
      <c r="E4" s="29" t="s">
        <v>6</v>
      </c>
    </row>
    <row r="5" spans="2:10">
      <c r="B5" s="30" t="s">
        <v>0</v>
      </c>
      <c r="C5" s="50">
        <v>25451.86</v>
      </c>
      <c r="D5" s="51">
        <f>+C5/12</f>
        <v>2120.9883333333332</v>
      </c>
      <c r="E5" s="52">
        <f t="shared" ref="E5:E9" si="0">+C5+D5</f>
        <v>27572.848333333335</v>
      </c>
    </row>
    <row r="6" spans="2:10">
      <c r="B6" s="30" t="s">
        <v>1</v>
      </c>
      <c r="C6" s="50">
        <v>22135.47</v>
      </c>
      <c r="D6" s="51">
        <f t="shared" ref="D6:D10" si="1">+C6/12</f>
        <v>1844.6225000000002</v>
      </c>
      <c r="E6" s="52">
        <f t="shared" si="0"/>
        <v>23980.092500000002</v>
      </c>
    </row>
    <row r="7" spans="2:10">
      <c r="B7" s="30" t="s">
        <v>2</v>
      </c>
      <c r="C7" s="50">
        <v>20344.07</v>
      </c>
      <c r="D7" s="51">
        <f t="shared" si="1"/>
        <v>1695.3391666666666</v>
      </c>
      <c r="E7" s="52">
        <f t="shared" si="0"/>
        <v>22039.409166666665</v>
      </c>
    </row>
    <row r="8" spans="2:10">
      <c r="B8" s="30" t="s">
        <v>3</v>
      </c>
      <c r="C8" s="50">
        <v>19063.8</v>
      </c>
      <c r="D8" s="51">
        <f t="shared" si="1"/>
        <v>1588.6499999999999</v>
      </c>
      <c r="E8" s="52">
        <f t="shared" si="0"/>
        <v>20652.45</v>
      </c>
    </row>
    <row r="9" spans="2:10">
      <c r="B9" s="30" t="s">
        <v>4</v>
      </c>
      <c r="C9" s="50">
        <v>18034.07</v>
      </c>
      <c r="D9" s="51">
        <f t="shared" si="1"/>
        <v>1502.8391666666666</v>
      </c>
      <c r="E9" s="52">
        <f t="shared" si="0"/>
        <v>19536.909166666665</v>
      </c>
    </row>
    <row r="10" spans="2:10">
      <c r="B10" s="30" t="s">
        <v>5</v>
      </c>
      <c r="C10" s="50">
        <v>17060.97</v>
      </c>
      <c r="D10" s="51">
        <f t="shared" si="1"/>
        <v>1421.7475000000002</v>
      </c>
      <c r="E10" s="52">
        <f>+C10+D10</f>
        <v>18482.717500000002</v>
      </c>
    </row>
    <row r="11" spans="2:10" s="8" customFormat="1">
      <c r="B11" s="7"/>
    </row>
    <row r="12" spans="2:10" ht="15.75" thickBot="1"/>
    <row r="13" spans="2:10">
      <c r="B13" s="126" t="s">
        <v>8</v>
      </c>
      <c r="C13" s="126" t="s">
        <v>17</v>
      </c>
      <c r="D13" s="126" t="s">
        <v>9</v>
      </c>
      <c r="E13" s="126" t="s">
        <v>10</v>
      </c>
      <c r="F13" s="126" t="s">
        <v>18</v>
      </c>
      <c r="G13" s="126" t="s">
        <v>19</v>
      </c>
      <c r="H13" s="126" t="s">
        <v>20</v>
      </c>
      <c r="I13" s="126" t="s">
        <v>21</v>
      </c>
      <c r="J13" s="126" t="s">
        <v>22</v>
      </c>
    </row>
    <row r="14" spans="2:10" ht="31.15" customHeight="1" thickBot="1">
      <c r="B14" s="127"/>
      <c r="C14" s="127"/>
      <c r="D14" s="127"/>
      <c r="E14" s="127"/>
      <c r="F14" s="127"/>
      <c r="G14" s="127"/>
      <c r="H14" s="127"/>
      <c r="I14" s="127"/>
      <c r="J14" s="127"/>
    </row>
    <row r="15" spans="2:10" ht="15.75" thickBot="1">
      <c r="B15" s="10"/>
      <c r="C15" s="11"/>
      <c r="D15" s="11"/>
      <c r="E15" s="19"/>
      <c r="F15" s="19"/>
      <c r="G15" s="19"/>
      <c r="H15" s="103"/>
      <c r="I15" s="103"/>
      <c r="J15" s="19"/>
    </row>
    <row r="16" spans="2:10" ht="15.75" thickBot="1">
      <c r="B16" s="10" t="s">
        <v>11</v>
      </c>
      <c r="C16" s="11">
        <v>5</v>
      </c>
      <c r="D16" s="11">
        <v>0</v>
      </c>
      <c r="E16" s="19">
        <v>5</v>
      </c>
      <c r="F16" s="19">
        <v>5</v>
      </c>
      <c r="G16" s="19">
        <v>0</v>
      </c>
      <c r="H16" s="53">
        <f t="shared" ref="H16:H19" si="2">+E16-F16</f>
        <v>0</v>
      </c>
      <c r="I16" s="53">
        <f t="shared" ref="I16:I21" si="3">+G16+H16</f>
        <v>0</v>
      </c>
      <c r="J16" s="134">
        <v>0.03</v>
      </c>
    </row>
    <row r="17" spans="2:10" ht="15.75" thickBot="1">
      <c r="B17" s="12" t="s">
        <v>12</v>
      </c>
      <c r="C17" s="13">
        <v>6</v>
      </c>
      <c r="D17" s="13">
        <v>0</v>
      </c>
      <c r="E17" s="20">
        <v>6</v>
      </c>
      <c r="F17" s="20">
        <v>5</v>
      </c>
      <c r="G17" s="20">
        <v>0</v>
      </c>
      <c r="H17" s="54">
        <f t="shared" si="2"/>
        <v>1</v>
      </c>
      <c r="I17" s="53">
        <f t="shared" si="3"/>
        <v>1</v>
      </c>
      <c r="J17" s="135"/>
    </row>
    <row r="18" spans="2:10" ht="15.75" thickBot="1">
      <c r="B18" s="14" t="s">
        <v>13</v>
      </c>
      <c r="C18" s="15">
        <v>28</v>
      </c>
      <c r="D18" s="15">
        <v>0</v>
      </c>
      <c r="E18" s="21">
        <v>28</v>
      </c>
      <c r="F18" s="21">
        <v>26</v>
      </c>
      <c r="G18" s="21">
        <v>0</v>
      </c>
      <c r="H18" s="55">
        <f t="shared" si="2"/>
        <v>2</v>
      </c>
      <c r="I18" s="53">
        <f t="shared" si="3"/>
        <v>2</v>
      </c>
      <c r="J18" s="22">
        <v>0.05</v>
      </c>
    </row>
    <row r="19" spans="2:10" ht="15.75" thickBot="1">
      <c r="B19" s="16" t="s">
        <v>14</v>
      </c>
      <c r="C19" s="23">
        <v>2</v>
      </c>
      <c r="D19" s="23">
        <v>0</v>
      </c>
      <c r="E19" s="23">
        <v>2</v>
      </c>
      <c r="F19" s="23">
        <v>2</v>
      </c>
      <c r="G19" s="23">
        <v>0</v>
      </c>
      <c r="H19" s="56">
        <f t="shared" si="2"/>
        <v>0</v>
      </c>
      <c r="I19" s="53">
        <f t="shared" si="3"/>
        <v>0</v>
      </c>
      <c r="J19" s="134">
        <v>0.25</v>
      </c>
    </row>
    <row r="20" spans="2:10" ht="15.75" thickBot="1">
      <c r="B20" s="16" t="s">
        <v>15</v>
      </c>
      <c r="C20" s="16">
        <v>11</v>
      </c>
      <c r="D20" s="16">
        <v>1</v>
      </c>
      <c r="E20" s="16">
        <v>12</v>
      </c>
      <c r="F20" s="16">
        <v>12</v>
      </c>
      <c r="G20" s="16">
        <v>0</v>
      </c>
      <c r="H20" s="62">
        <f>+E20-F20-G20</f>
        <v>0</v>
      </c>
      <c r="I20" s="62">
        <f t="shared" si="3"/>
        <v>0</v>
      </c>
      <c r="J20" s="135"/>
    </row>
    <row r="21" spans="2:10" ht="15.75" thickBot="1">
      <c r="B21" s="114" t="s">
        <v>61</v>
      </c>
      <c r="C21" s="11">
        <v>5</v>
      </c>
      <c r="D21" s="11">
        <v>0</v>
      </c>
      <c r="E21" s="11">
        <v>5</v>
      </c>
      <c r="F21" s="11">
        <v>5</v>
      </c>
      <c r="G21" s="11">
        <v>0</v>
      </c>
      <c r="H21" s="58">
        <v>0</v>
      </c>
      <c r="I21" s="58">
        <f t="shared" si="3"/>
        <v>0</v>
      </c>
      <c r="J21" s="101"/>
    </row>
    <row r="22" spans="2:10" ht="15.75" thickBot="1">
      <c r="B22" s="17" t="s">
        <v>16</v>
      </c>
      <c r="C22" s="18">
        <f>SUM(C16:C21)</f>
        <v>57</v>
      </c>
      <c r="D22" s="18">
        <v>1</v>
      </c>
      <c r="E22" s="18">
        <f>SUM(E16:E21)</f>
        <v>58</v>
      </c>
      <c r="F22" s="18">
        <f>SUM(F16:F21)</f>
        <v>55</v>
      </c>
      <c r="G22" s="18">
        <f>SUM(G15:G20)</f>
        <v>0</v>
      </c>
      <c r="H22" s="57">
        <f>SUM(H15:H20)</f>
        <v>3</v>
      </c>
      <c r="I22" s="57">
        <f>SUM(I15:I20)</f>
        <v>3</v>
      </c>
      <c r="J22" s="24"/>
    </row>
    <row r="23" spans="2:10" ht="30.75" thickBot="1">
      <c r="B23" s="17" t="s">
        <v>24</v>
      </c>
      <c r="C23" s="18">
        <f>SUM(C16:C21)</f>
        <v>57</v>
      </c>
      <c r="D23" s="18"/>
      <c r="E23" s="18"/>
      <c r="F23" s="25"/>
      <c r="G23" s="26"/>
      <c r="H23" s="26"/>
      <c r="I23" s="26"/>
      <c r="J23" s="24"/>
    </row>
    <row r="25" spans="2:10">
      <c r="B25" s="9" t="s">
        <v>47</v>
      </c>
    </row>
    <row r="26" spans="2:10" ht="15.75" thickBot="1"/>
    <row r="27" spans="2:10" ht="14.45" customHeight="1">
      <c r="B27" s="126" t="s">
        <v>8</v>
      </c>
      <c r="C27" s="126" t="s">
        <v>17</v>
      </c>
      <c r="D27" s="126" t="s">
        <v>29</v>
      </c>
      <c r="E27" s="126" t="s">
        <v>25</v>
      </c>
      <c r="F27" s="143" t="s">
        <v>46</v>
      </c>
      <c r="G27" s="128" t="s">
        <v>26</v>
      </c>
      <c r="H27" s="128" t="s">
        <v>27</v>
      </c>
      <c r="I27" s="136" t="s">
        <v>55</v>
      </c>
      <c r="J27" s="136" t="s">
        <v>28</v>
      </c>
    </row>
    <row r="28" spans="2:10" ht="27.6" customHeight="1" thickBot="1">
      <c r="B28" s="127"/>
      <c r="C28" s="127"/>
      <c r="D28" s="127"/>
      <c r="E28" s="127"/>
      <c r="F28" s="140"/>
      <c r="G28" s="140"/>
      <c r="H28" s="140"/>
      <c r="I28" s="146"/>
      <c r="J28" s="146"/>
    </row>
    <row r="29" spans="2:10" ht="15.75" thickBot="1">
      <c r="B29" s="104"/>
      <c r="C29" s="105"/>
      <c r="D29" s="106"/>
      <c r="E29" s="106"/>
      <c r="F29" s="78"/>
      <c r="G29" s="100"/>
      <c r="H29" s="100"/>
      <c r="I29" s="100"/>
      <c r="J29" s="100"/>
    </row>
    <row r="30" spans="2:10" ht="15.75" thickBot="1">
      <c r="B30" s="10" t="s">
        <v>11</v>
      </c>
      <c r="C30" s="58">
        <f t="shared" ref="C30:C33" si="4">+C16</f>
        <v>5</v>
      </c>
      <c r="D30" s="33">
        <v>0</v>
      </c>
      <c r="E30" s="64">
        <f t="shared" ref="E30:E34" si="5">+C30+D30</f>
        <v>5</v>
      </c>
      <c r="F30" s="66">
        <f t="shared" ref="F30:F35" si="6">+E30*E5</f>
        <v>137864.24166666667</v>
      </c>
      <c r="G30" s="67">
        <f t="shared" ref="G30:G35" si="7">+F30*(23.8%+4.88%)</f>
        <v>39539.464509999998</v>
      </c>
      <c r="H30" s="67">
        <f t="shared" ref="H30:H35" si="8">+F30*8.5%</f>
        <v>11718.460541666667</v>
      </c>
      <c r="I30" s="35">
        <f t="shared" ref="I30:I35" si="9">+F30*1.06%</f>
        <v>1461.3609616666668</v>
      </c>
      <c r="J30" s="67">
        <f t="shared" ref="J30:J35" si="10">+F30+G30+H30+I30</f>
        <v>190583.52768</v>
      </c>
    </row>
    <row r="31" spans="2:10" ht="15.75" thickBot="1">
      <c r="B31" s="12" t="s">
        <v>12</v>
      </c>
      <c r="C31" s="59">
        <f t="shared" si="4"/>
        <v>6</v>
      </c>
      <c r="D31" s="33">
        <v>0</v>
      </c>
      <c r="E31" s="64">
        <f t="shared" si="5"/>
        <v>6</v>
      </c>
      <c r="F31" s="66">
        <f t="shared" si="6"/>
        <v>143880.55500000002</v>
      </c>
      <c r="G31" s="67">
        <f t="shared" si="7"/>
        <v>41264.943174000007</v>
      </c>
      <c r="H31" s="67">
        <f t="shared" si="8"/>
        <v>12229.847175000003</v>
      </c>
      <c r="I31" s="35">
        <f t="shared" si="9"/>
        <v>1525.1338830000002</v>
      </c>
      <c r="J31" s="67">
        <f t="shared" si="10"/>
        <v>198900.47923200004</v>
      </c>
    </row>
    <row r="32" spans="2:10" ht="15.75" thickBot="1">
      <c r="B32" s="14" t="s">
        <v>13</v>
      </c>
      <c r="C32" s="60">
        <f>+C18</f>
        <v>28</v>
      </c>
      <c r="D32" s="33">
        <v>0</v>
      </c>
      <c r="E32" s="64">
        <f t="shared" si="5"/>
        <v>28</v>
      </c>
      <c r="F32" s="66">
        <f t="shared" si="6"/>
        <v>617103.45666666655</v>
      </c>
      <c r="G32" s="67">
        <f t="shared" si="7"/>
        <v>176985.27137199996</v>
      </c>
      <c r="H32" s="67">
        <f t="shared" si="8"/>
        <v>52453.793816666657</v>
      </c>
      <c r="I32" s="35">
        <f t="shared" si="9"/>
        <v>6541.2966406666656</v>
      </c>
      <c r="J32" s="67">
        <f t="shared" si="10"/>
        <v>853083.81849599991</v>
      </c>
    </row>
    <row r="33" spans="2:10" ht="15.75" thickBot="1">
      <c r="B33" s="16" t="s">
        <v>14</v>
      </c>
      <c r="C33" s="61">
        <f t="shared" si="4"/>
        <v>2</v>
      </c>
      <c r="D33" s="33">
        <v>0</v>
      </c>
      <c r="E33" s="64">
        <f t="shared" si="5"/>
        <v>2</v>
      </c>
      <c r="F33" s="66">
        <f t="shared" si="6"/>
        <v>41304.9</v>
      </c>
      <c r="G33" s="67">
        <f t="shared" si="7"/>
        <v>11846.24532</v>
      </c>
      <c r="H33" s="67">
        <f t="shared" si="8"/>
        <v>3510.9165000000003</v>
      </c>
      <c r="I33" s="35">
        <f t="shared" si="9"/>
        <v>437.83194000000003</v>
      </c>
      <c r="J33" s="67">
        <f t="shared" si="10"/>
        <v>57099.893760000006</v>
      </c>
    </row>
    <row r="34" spans="2:10" ht="15.75" thickBot="1">
      <c r="B34" s="16" t="s">
        <v>15</v>
      </c>
      <c r="C34" s="62">
        <v>11</v>
      </c>
      <c r="D34" s="33">
        <v>0.5</v>
      </c>
      <c r="E34" s="64">
        <f t="shared" si="5"/>
        <v>11.5</v>
      </c>
      <c r="F34" s="66">
        <f t="shared" si="6"/>
        <v>224674.45541666663</v>
      </c>
      <c r="G34" s="67">
        <f t="shared" si="7"/>
        <v>64436.63381349999</v>
      </c>
      <c r="H34" s="67">
        <f t="shared" si="8"/>
        <v>19097.328710416667</v>
      </c>
      <c r="I34" s="35">
        <f t="shared" si="9"/>
        <v>2381.5492274166663</v>
      </c>
      <c r="J34" s="67">
        <f t="shared" si="10"/>
        <v>310589.967168</v>
      </c>
    </row>
    <row r="35" spans="2:10" ht="15.75" thickBot="1">
      <c r="B35" s="99" t="s">
        <v>61</v>
      </c>
      <c r="C35" s="58">
        <v>5</v>
      </c>
      <c r="D35" s="102">
        <v>0</v>
      </c>
      <c r="E35" s="81">
        <f>+C35+D35</f>
        <v>5</v>
      </c>
      <c r="F35" s="66">
        <f t="shared" si="6"/>
        <v>92413.587500000009</v>
      </c>
      <c r="G35" s="67">
        <f t="shared" si="7"/>
        <v>26504.216895000001</v>
      </c>
      <c r="H35" s="67">
        <f t="shared" si="8"/>
        <v>7855.1549375000013</v>
      </c>
      <c r="I35" s="35">
        <f t="shared" si="9"/>
        <v>979.58402750000005</v>
      </c>
      <c r="J35" s="67">
        <f t="shared" si="10"/>
        <v>127752.54336000001</v>
      </c>
    </row>
    <row r="36" spans="2:10" ht="15.75" thickBot="1">
      <c r="B36" s="17" t="s">
        <v>16</v>
      </c>
      <c r="C36" s="63">
        <f>SUM(C29:C35)</f>
        <v>57</v>
      </c>
      <c r="D36" s="32">
        <f t="shared" ref="D36:J36" si="11">SUM(D29:D35)</f>
        <v>0.5</v>
      </c>
      <c r="E36" s="65">
        <f t="shared" si="11"/>
        <v>57.5</v>
      </c>
      <c r="F36" s="68">
        <f t="shared" si="11"/>
        <v>1257241.1962499998</v>
      </c>
      <c r="G36" s="68">
        <f t="shared" si="11"/>
        <v>360576.77508449997</v>
      </c>
      <c r="H36" s="68">
        <f t="shared" si="11"/>
        <v>106865.50168125001</v>
      </c>
      <c r="I36" s="31">
        <f t="shared" si="11"/>
        <v>13326.756680249997</v>
      </c>
      <c r="J36" s="68">
        <f t="shared" si="11"/>
        <v>1738010.229696</v>
      </c>
    </row>
    <row r="37" spans="2:10">
      <c r="J37" s="36"/>
    </row>
    <row r="38" spans="2:10">
      <c r="J38" s="36"/>
    </row>
    <row r="39" spans="2:10">
      <c r="J39" s="36"/>
    </row>
    <row r="41" spans="2:10" ht="24.6" customHeight="1" thickBot="1">
      <c r="B41" s="138" t="s">
        <v>30</v>
      </c>
      <c r="C41" s="138"/>
      <c r="D41" s="138"/>
      <c r="E41" s="138"/>
      <c r="F41" s="138"/>
      <c r="G41" s="138"/>
      <c r="H41" s="138"/>
      <c r="I41" s="138"/>
      <c r="J41" s="138"/>
    </row>
    <row r="42" spans="2:10" ht="24.6" customHeight="1">
      <c r="B42" s="34"/>
      <c r="C42" s="34"/>
      <c r="D42" s="34"/>
      <c r="E42" s="34"/>
      <c r="F42" s="141" t="s">
        <v>32</v>
      </c>
      <c r="G42" s="128" t="s">
        <v>26</v>
      </c>
      <c r="H42" s="128" t="s">
        <v>27</v>
      </c>
      <c r="I42" s="143" t="s">
        <v>55</v>
      </c>
      <c r="J42" s="143" t="s">
        <v>28</v>
      </c>
    </row>
    <row r="43" spans="2:10" ht="15.75" thickBot="1">
      <c r="F43" s="142"/>
      <c r="G43" s="129"/>
      <c r="H43" s="129"/>
      <c r="I43" s="129"/>
      <c r="J43" s="129"/>
    </row>
    <row r="44" spans="2:10" ht="15.75" thickBot="1">
      <c r="E44" s="37"/>
      <c r="F44" s="107"/>
      <c r="G44" s="100"/>
      <c r="H44" s="100"/>
      <c r="I44" s="100"/>
      <c r="J44" s="100"/>
    </row>
    <row r="45" spans="2:10" ht="15.75" thickBot="1">
      <c r="E45" s="37" t="s">
        <v>71</v>
      </c>
      <c r="F45" s="38">
        <v>201160.98</v>
      </c>
      <c r="G45" s="67">
        <f t="shared" ref="G45:G46" si="12">+F45*23.8%</f>
        <v>47876.313240000003</v>
      </c>
      <c r="H45" s="67">
        <f t="shared" ref="H45:H46" si="13">+F45*8.5%</f>
        <v>17098.683300000001</v>
      </c>
      <c r="I45" s="35">
        <f t="shared" ref="I45:I46" si="14">+F45*1.06%</f>
        <v>2132.306388</v>
      </c>
      <c r="J45" s="67">
        <f t="shared" ref="J45:J46" si="15">+F45+G45+H45+I45</f>
        <v>268268.28292800003</v>
      </c>
    </row>
    <row r="46" spans="2:10" ht="15.75" thickBot="1">
      <c r="E46" s="37" t="s">
        <v>31</v>
      </c>
      <c r="F46" s="38">
        <v>91139.25</v>
      </c>
      <c r="G46" s="67">
        <f t="shared" si="12"/>
        <v>21691.141500000002</v>
      </c>
      <c r="H46" s="67">
        <f t="shared" si="13"/>
        <v>7746.8362500000003</v>
      </c>
      <c r="I46" s="35">
        <f t="shared" si="14"/>
        <v>966.07605000000001</v>
      </c>
      <c r="J46" s="67">
        <f t="shared" si="15"/>
        <v>121543.30379999999</v>
      </c>
    </row>
    <row r="47" spans="2:10" ht="15.75" thickBot="1">
      <c r="E47" s="39" t="s">
        <v>10</v>
      </c>
      <c r="F47" s="40">
        <f>SUM(F44:F46)</f>
        <v>292300.23</v>
      </c>
      <c r="G47" s="69">
        <f>SUM(G44:G46)</f>
        <v>69567.454740000001</v>
      </c>
      <c r="H47" s="69">
        <f>SUM(H44:H46)</f>
        <v>24845.519550000001</v>
      </c>
      <c r="I47" s="40">
        <f>SUM(I44:I46)</f>
        <v>3098.3824380000001</v>
      </c>
      <c r="J47" s="69">
        <f>SUM(J44:J46)</f>
        <v>389811.58672800002</v>
      </c>
    </row>
    <row r="48" spans="2:10" ht="15.75" thickBot="1"/>
    <row r="49" spans="2:10" ht="15.75" thickBot="1">
      <c r="E49" s="49" t="s">
        <v>68</v>
      </c>
      <c r="F49" s="5"/>
      <c r="G49" s="5"/>
      <c r="H49" s="5"/>
      <c r="I49" s="6"/>
      <c r="J49" s="108">
        <v>30000</v>
      </c>
    </row>
    <row r="50" spans="2:10">
      <c r="E50" s="83"/>
      <c r="F50" s="84"/>
      <c r="G50" s="84"/>
      <c r="H50" s="84"/>
      <c r="I50" s="84"/>
      <c r="J50" s="85"/>
    </row>
    <row r="51" spans="2:10">
      <c r="B51" s="139" t="s">
        <v>64</v>
      </c>
      <c r="C51" s="139"/>
      <c r="D51" t="s">
        <v>65</v>
      </c>
      <c r="E51" s="86" t="s">
        <v>63</v>
      </c>
      <c r="F51" s="87">
        <v>43432.42</v>
      </c>
      <c r="G51" s="88">
        <f>+F51*(23.8%+4.88%)</f>
        <v>12456.418055999999</v>
      </c>
      <c r="H51" s="88">
        <f>+F51*8.5%</f>
        <v>3691.7557000000002</v>
      </c>
      <c r="I51" s="87">
        <v>0</v>
      </c>
      <c r="J51" s="88">
        <f>+F51+G51+H51+I51</f>
        <v>59580.593755999995</v>
      </c>
    </row>
    <row r="52" spans="2:10">
      <c r="E52" s="83"/>
      <c r="F52" s="89"/>
      <c r="G52" s="89"/>
      <c r="H52" s="89"/>
      <c r="I52" s="89"/>
      <c r="J52" s="89"/>
    </row>
    <row r="53" spans="2:10">
      <c r="E53" s="83"/>
      <c r="F53" s="89"/>
      <c r="G53" s="89"/>
      <c r="H53" s="90" t="s">
        <v>57</v>
      </c>
      <c r="I53" s="87"/>
      <c r="J53" s="109">
        <f>+J49+J51</f>
        <v>89580.593755999987</v>
      </c>
    </row>
    <row r="54" spans="2:10">
      <c r="B54" s="133" t="s">
        <v>33</v>
      </c>
      <c r="C54" s="133"/>
      <c r="D54" s="133"/>
      <c r="E54" s="133"/>
      <c r="F54" s="133"/>
      <c r="H54" s="9"/>
      <c r="J54" s="72"/>
    </row>
    <row r="55" spans="2:10" ht="15.75" thickBot="1"/>
    <row r="56" spans="2:10" ht="15.75" thickBot="1">
      <c r="B56" s="42" t="s">
        <v>51</v>
      </c>
      <c r="C56" s="43"/>
      <c r="D56" s="43"/>
      <c r="E56" s="44"/>
      <c r="F56" s="70">
        <f>+J36</f>
        <v>1738010.229696</v>
      </c>
    </row>
    <row r="57" spans="2:10" ht="15.75" thickBot="1">
      <c r="B57" s="42" t="s">
        <v>66</v>
      </c>
      <c r="C57" s="43"/>
      <c r="D57" s="43"/>
      <c r="E57" s="44"/>
      <c r="F57" s="70">
        <v>359000</v>
      </c>
      <c r="G57" s="115"/>
      <c r="J57" s="72"/>
    </row>
    <row r="58" spans="2:10" ht="15.75" thickBot="1">
      <c r="B58" s="42" t="s">
        <v>35</v>
      </c>
      <c r="C58" s="43"/>
      <c r="D58" s="43"/>
      <c r="E58" s="44"/>
      <c r="F58" s="70">
        <f>+J47</f>
        <v>389811.58672800002</v>
      </c>
    </row>
    <row r="59" spans="2:10" ht="15.75" thickBot="1">
      <c r="B59" s="42" t="s">
        <v>48</v>
      </c>
      <c r="C59" s="43"/>
      <c r="D59" s="43"/>
      <c r="E59" s="44"/>
      <c r="F59" s="41">
        <f>+J53</f>
        <v>89580.593755999987</v>
      </c>
      <c r="J59" s="72"/>
    </row>
    <row r="60" spans="2:10" ht="15.75" thickBot="1">
      <c r="D60" s="45" t="s">
        <v>10</v>
      </c>
      <c r="E60" s="46"/>
      <c r="F60" s="70">
        <f>SUM(F56:F59)</f>
        <v>2576402.4101800001</v>
      </c>
      <c r="H60" s="72"/>
    </row>
    <row r="61" spans="2:10" ht="15.75" thickBot="1">
      <c r="B61" s="42" t="s">
        <v>36</v>
      </c>
      <c r="C61" s="43"/>
      <c r="D61" s="43"/>
      <c r="E61" s="44"/>
      <c r="F61" s="110">
        <v>1020638.4</v>
      </c>
    </row>
    <row r="62" spans="2:10" ht="15.75" thickBot="1">
      <c r="D62" s="45" t="s">
        <v>49</v>
      </c>
      <c r="E62" s="46"/>
      <c r="F62" s="71">
        <f>+F60-F61</f>
        <v>1555764.0101800002</v>
      </c>
      <c r="G62" t="s">
        <v>38</v>
      </c>
    </row>
    <row r="63" spans="2:10" ht="15.75" thickBot="1"/>
    <row r="64" spans="2:10" ht="15.75" thickBot="1">
      <c r="B64" s="130" t="s">
        <v>50</v>
      </c>
      <c r="C64" s="131"/>
      <c r="D64" s="131"/>
      <c r="E64" s="132"/>
      <c r="F64" s="4">
        <v>1704650.26</v>
      </c>
      <c r="G64" t="s">
        <v>39</v>
      </c>
    </row>
    <row r="65" spans="2:10" ht="15.75" thickBot="1"/>
    <row r="66" spans="2:10" ht="15.75" thickBot="1">
      <c r="E66" s="3" t="s">
        <v>40</v>
      </c>
      <c r="F66" s="71">
        <f>+F62-F64</f>
        <v>-148886.24981999979</v>
      </c>
    </row>
    <row r="68" spans="2:10">
      <c r="B68" s="9" t="s">
        <v>72</v>
      </c>
    </row>
    <row r="69" spans="2:10" ht="15.75" thickBot="1"/>
    <row r="70" spans="2:10">
      <c r="B70" s="126" t="s">
        <v>8</v>
      </c>
      <c r="C70" s="126" t="s">
        <v>17</v>
      </c>
      <c r="D70" s="126" t="s">
        <v>29</v>
      </c>
      <c r="E70" s="126" t="s">
        <v>25</v>
      </c>
      <c r="F70" s="136" t="s">
        <v>45</v>
      </c>
      <c r="G70" s="128" t="s">
        <v>26</v>
      </c>
      <c r="H70" s="128" t="s">
        <v>62</v>
      </c>
      <c r="I70" s="136" t="s">
        <v>55</v>
      </c>
      <c r="J70" s="136" t="s">
        <v>28</v>
      </c>
    </row>
    <row r="71" spans="2:10" ht="15.75" thickBot="1">
      <c r="B71" s="127"/>
      <c r="C71" s="127"/>
      <c r="D71" s="127"/>
      <c r="E71" s="127"/>
      <c r="F71" s="137"/>
      <c r="G71" s="140"/>
      <c r="H71" s="140"/>
      <c r="I71" s="137"/>
      <c r="J71" s="137"/>
    </row>
    <row r="72" spans="2:10" ht="15.75" thickBot="1">
      <c r="B72" s="104"/>
      <c r="C72" s="105"/>
      <c r="D72" s="106"/>
      <c r="E72" s="106"/>
      <c r="F72" s="78"/>
      <c r="G72" s="100"/>
      <c r="H72" s="100"/>
      <c r="I72" s="100"/>
      <c r="J72" s="100"/>
    </row>
    <row r="73" spans="2:10" ht="15.75" thickBot="1">
      <c r="B73" s="10" t="s">
        <v>11</v>
      </c>
      <c r="C73" s="58">
        <f>+C16-H16</f>
        <v>5</v>
      </c>
      <c r="D73" s="64">
        <f>+D30-G16</f>
        <v>0</v>
      </c>
      <c r="E73" s="64">
        <f t="shared" ref="E73:E78" si="16">+C73+D73</f>
        <v>5</v>
      </c>
      <c r="F73" s="78">
        <f t="shared" ref="F73:F78" si="17">+E73*E5</f>
        <v>137864.24166666667</v>
      </c>
      <c r="G73" s="67">
        <f t="shared" ref="G73:G79" si="18">+F73*(23.8%+4.88%)</f>
        <v>39539.464509999998</v>
      </c>
      <c r="H73" s="67">
        <f t="shared" ref="H73:H77" si="19">+F73*8.5%</f>
        <v>11718.460541666667</v>
      </c>
      <c r="I73" s="35">
        <f t="shared" ref="I73:I79" si="20">+F73*1.06%</f>
        <v>1461.3609616666668</v>
      </c>
      <c r="J73" s="67">
        <f t="shared" ref="J73:J79" si="21">+F73+G73+H73+I73</f>
        <v>190583.52768</v>
      </c>
    </row>
    <row r="74" spans="2:10" ht="15.75" thickBot="1">
      <c r="B74" s="12" t="s">
        <v>12</v>
      </c>
      <c r="C74" s="58">
        <f t="shared" ref="C74:C77" si="22">+C17-H17</f>
        <v>5</v>
      </c>
      <c r="D74" s="64">
        <f>+D31-G17</f>
        <v>0</v>
      </c>
      <c r="E74" s="64">
        <f t="shared" si="16"/>
        <v>5</v>
      </c>
      <c r="F74" s="78">
        <f t="shared" si="17"/>
        <v>119900.46250000001</v>
      </c>
      <c r="G74" s="67">
        <f t="shared" si="18"/>
        <v>34387.452645000005</v>
      </c>
      <c r="H74" s="67">
        <f t="shared" si="19"/>
        <v>10191.539312500001</v>
      </c>
      <c r="I74" s="35">
        <f t="shared" si="20"/>
        <v>1270.9449025000001</v>
      </c>
      <c r="J74" s="67">
        <f t="shared" si="21"/>
        <v>165750.39936000001</v>
      </c>
    </row>
    <row r="75" spans="2:10" ht="15.75" thickBot="1">
      <c r="B75" s="14" t="s">
        <v>13</v>
      </c>
      <c r="C75" s="58">
        <f t="shared" si="22"/>
        <v>26</v>
      </c>
      <c r="D75" s="64">
        <f>+D32-G18</f>
        <v>0</v>
      </c>
      <c r="E75" s="64">
        <f t="shared" si="16"/>
        <v>26</v>
      </c>
      <c r="F75" s="78">
        <f t="shared" si="17"/>
        <v>573024.63833333331</v>
      </c>
      <c r="G75" s="67">
        <f t="shared" si="18"/>
        <v>164343.46627400001</v>
      </c>
      <c r="H75" s="67">
        <f t="shared" si="19"/>
        <v>48707.094258333338</v>
      </c>
      <c r="I75" s="35">
        <f t="shared" si="20"/>
        <v>6074.0611663333329</v>
      </c>
      <c r="J75" s="67">
        <f t="shared" si="21"/>
        <v>792149.26003200002</v>
      </c>
    </row>
    <row r="76" spans="2:10" ht="15.75" thickBot="1">
      <c r="B76" s="16" t="s">
        <v>14</v>
      </c>
      <c r="C76" s="58">
        <f t="shared" si="22"/>
        <v>2</v>
      </c>
      <c r="D76" s="64">
        <f>+D33-G19</f>
        <v>0</v>
      </c>
      <c r="E76" s="64">
        <f t="shared" si="16"/>
        <v>2</v>
      </c>
      <c r="F76" s="78">
        <f t="shared" si="17"/>
        <v>41304.9</v>
      </c>
      <c r="G76" s="67">
        <f t="shared" si="18"/>
        <v>11846.24532</v>
      </c>
      <c r="H76" s="67">
        <f t="shared" si="19"/>
        <v>3510.9165000000003</v>
      </c>
      <c r="I76" s="35">
        <f t="shared" si="20"/>
        <v>437.83194000000003</v>
      </c>
      <c r="J76" s="67">
        <f t="shared" si="21"/>
        <v>57099.893760000006</v>
      </c>
    </row>
    <row r="77" spans="2:10" ht="15.75" thickBot="1">
      <c r="B77" s="16" t="s">
        <v>15</v>
      </c>
      <c r="C77" s="58">
        <f t="shared" si="22"/>
        <v>11</v>
      </c>
      <c r="D77" s="64">
        <f>+D34-G20</f>
        <v>0.5</v>
      </c>
      <c r="E77" s="64">
        <f t="shared" si="16"/>
        <v>11.5</v>
      </c>
      <c r="F77" s="78">
        <f t="shared" si="17"/>
        <v>224674.45541666663</v>
      </c>
      <c r="G77" s="67">
        <f t="shared" si="18"/>
        <v>64436.63381349999</v>
      </c>
      <c r="H77" s="67">
        <f t="shared" si="19"/>
        <v>19097.328710416667</v>
      </c>
      <c r="I77" s="35">
        <f t="shared" si="20"/>
        <v>2381.5492274166663</v>
      </c>
      <c r="J77" s="67">
        <f t="shared" si="21"/>
        <v>310589.967168</v>
      </c>
    </row>
    <row r="78" spans="2:10" ht="15.75" thickBot="1">
      <c r="B78" s="99" t="s">
        <v>61</v>
      </c>
      <c r="C78" s="58">
        <v>5</v>
      </c>
      <c r="D78" s="81">
        <v>0</v>
      </c>
      <c r="E78" s="64">
        <f t="shared" si="16"/>
        <v>5</v>
      </c>
      <c r="F78" s="78">
        <f t="shared" si="17"/>
        <v>92413.587500000009</v>
      </c>
      <c r="G78" s="67">
        <f t="shared" ref="G78" si="23">+F78*(23.8%+4.88%)</f>
        <v>26504.216895000001</v>
      </c>
      <c r="H78" s="67">
        <f t="shared" ref="H78" si="24">+F78*8.5%</f>
        <v>7855.1549375000013</v>
      </c>
      <c r="I78" s="35">
        <f t="shared" ref="I78" si="25">+F78*1.06%</f>
        <v>979.58402750000005</v>
      </c>
      <c r="J78" s="67">
        <f t="shared" ref="J78" si="26">+F78+G78+H78+I78</f>
        <v>127752.54336000001</v>
      </c>
    </row>
    <row r="79" spans="2:10" ht="15.75" thickBot="1">
      <c r="B79" s="80" t="s">
        <v>56</v>
      </c>
      <c r="C79" s="58"/>
      <c r="D79" s="81"/>
      <c r="E79" s="81"/>
      <c r="F79" s="82">
        <v>4600</v>
      </c>
      <c r="G79" s="67">
        <f t="shared" si="18"/>
        <v>1319.28</v>
      </c>
      <c r="H79" s="67">
        <f t="shared" ref="H79" si="27">+F79*8.5%</f>
        <v>391</v>
      </c>
      <c r="I79" s="35">
        <f t="shared" si="20"/>
        <v>48.76</v>
      </c>
      <c r="J79" s="67">
        <f t="shared" si="21"/>
        <v>6359.04</v>
      </c>
    </row>
    <row r="80" spans="2:10" ht="15.75" thickBot="1">
      <c r="B80" s="17" t="s">
        <v>16</v>
      </c>
      <c r="C80" s="68">
        <f>SUM(C73:C78)</f>
        <v>54</v>
      </c>
      <c r="D80" s="65">
        <f>SUM(D73:D78)</f>
        <v>0.5</v>
      </c>
      <c r="E80" s="65">
        <f>SUM(E73:E78)</f>
        <v>54.5</v>
      </c>
      <c r="F80" s="79">
        <f>SUM(F72:F79)</f>
        <v>1193782.2854166667</v>
      </c>
      <c r="G80" s="68">
        <f t="shared" ref="G80:J80" si="28">SUM(G72:G79)</f>
        <v>342376.75945750001</v>
      </c>
      <c r="H80" s="68">
        <f t="shared" si="28"/>
        <v>101471.49426041669</v>
      </c>
      <c r="I80" s="31">
        <f t="shared" si="28"/>
        <v>12654.092225416667</v>
      </c>
      <c r="J80" s="68">
        <f t="shared" si="28"/>
        <v>1650284.63136</v>
      </c>
    </row>
    <row r="81" spans="2:11" ht="13.15" customHeight="1"/>
    <row r="82" spans="2:11" ht="13.15" customHeight="1">
      <c r="B82" s="8"/>
    </row>
    <row r="84" spans="2:11">
      <c r="B84" s="133" t="s">
        <v>41</v>
      </c>
      <c r="C84" s="133"/>
      <c r="D84" s="133"/>
      <c r="E84" s="133"/>
      <c r="F84" s="133"/>
      <c r="H84" s="72"/>
    </row>
    <row r="85" spans="2:11" ht="15.75" thickBot="1">
      <c r="F85" s="9" t="s">
        <v>52</v>
      </c>
      <c r="G85" s="73"/>
    </row>
    <row r="86" spans="2:11" ht="15.75" thickBot="1">
      <c r="B86" s="42" t="s">
        <v>42</v>
      </c>
      <c r="C86" s="43"/>
      <c r="D86" s="43"/>
      <c r="E86" s="44"/>
      <c r="F86" s="70">
        <f>+J80</f>
        <v>1650284.63136</v>
      </c>
      <c r="J86" s="72"/>
    </row>
    <row r="87" spans="2:11" ht="15.75" thickBot="1">
      <c r="B87" s="42" t="s">
        <v>34</v>
      </c>
      <c r="C87" s="43"/>
      <c r="D87" s="43"/>
      <c r="E87" s="44"/>
      <c r="F87" s="111">
        <v>359000</v>
      </c>
      <c r="H87" s="8"/>
    </row>
    <row r="88" spans="2:11" ht="15.75" thickBot="1">
      <c r="B88" s="42" t="s">
        <v>35</v>
      </c>
      <c r="C88" s="43"/>
      <c r="D88" s="43"/>
      <c r="E88" s="44"/>
      <c r="F88" s="70">
        <f t="shared" ref="F88" si="29">+F58</f>
        <v>389811.58672800002</v>
      </c>
      <c r="G88" s="72"/>
    </row>
    <row r="89" spans="2:11" ht="15.75" thickBot="1">
      <c r="B89" s="42"/>
      <c r="C89" s="43"/>
      <c r="D89" s="43"/>
      <c r="E89" s="44"/>
      <c r="F89" s="77"/>
      <c r="G89" s="72"/>
      <c r="I89" s="74"/>
      <c r="J89" s="72"/>
    </row>
    <row r="90" spans="2:11" ht="15.75" thickBot="1">
      <c r="B90" s="42" t="s">
        <v>73</v>
      </c>
      <c r="C90" s="43"/>
      <c r="D90" s="43"/>
      <c r="E90" s="44"/>
      <c r="F90" s="111">
        <v>100000</v>
      </c>
      <c r="G90" s="72"/>
      <c r="I90" s="74"/>
      <c r="J90" s="72"/>
    </row>
    <row r="91" spans="2:11" ht="15.75" thickBot="1">
      <c r="B91" s="42" t="s">
        <v>53</v>
      </c>
      <c r="C91" s="43"/>
      <c r="D91" s="43"/>
      <c r="E91" s="44"/>
      <c r="F91" s="70">
        <f>+F59</f>
        <v>89580.593755999987</v>
      </c>
      <c r="I91" s="72"/>
    </row>
    <row r="92" spans="2:11" ht="15.75" thickBot="1">
      <c r="D92" s="45" t="s">
        <v>10</v>
      </c>
      <c r="E92" s="46"/>
      <c r="F92" s="71">
        <f>SUM(F86:F91)-F89</f>
        <v>2588676.8118440001</v>
      </c>
      <c r="I92" s="72"/>
      <c r="J92" s="75"/>
      <c r="K92" s="72"/>
    </row>
    <row r="93" spans="2:11" ht="15.75" thickBot="1">
      <c r="B93" s="42" t="s">
        <v>36</v>
      </c>
      <c r="C93" s="43"/>
      <c r="D93" s="43"/>
      <c r="E93" s="44"/>
      <c r="F93" s="70">
        <f>+F61</f>
        <v>1020638.4</v>
      </c>
    </row>
    <row r="94" spans="2:11" ht="15.75" thickBot="1">
      <c r="D94" s="45" t="s">
        <v>43</v>
      </c>
      <c r="E94" s="46"/>
      <c r="F94" s="71">
        <f>+F92-F93</f>
        <v>1568038.4118440002</v>
      </c>
      <c r="G94" t="s">
        <v>38</v>
      </c>
      <c r="I94" s="72"/>
    </row>
    <row r="95" spans="2:11" ht="15.75" thickBot="1">
      <c r="H95" s="8"/>
      <c r="I95" s="8"/>
      <c r="J95" s="8"/>
    </row>
    <row r="96" spans="2:11" ht="15.75" thickBot="1">
      <c r="D96" s="144" t="s">
        <v>74</v>
      </c>
      <c r="E96" s="145"/>
      <c r="F96" s="112">
        <v>100000</v>
      </c>
      <c r="G96" t="s">
        <v>39</v>
      </c>
      <c r="H96" s="8"/>
      <c r="I96" s="113"/>
      <c r="J96" s="8"/>
    </row>
    <row r="97" spans="2:9" ht="15.75" thickBot="1">
      <c r="D97" s="76" t="s">
        <v>75</v>
      </c>
      <c r="E97" s="5"/>
      <c r="F97" s="112">
        <v>22000</v>
      </c>
      <c r="G97" t="s">
        <v>44</v>
      </c>
    </row>
    <row r="98" spans="2:9" ht="15.75" thickBot="1">
      <c r="D98" s="45" t="s">
        <v>37</v>
      </c>
      <c r="E98" s="47"/>
      <c r="F98" s="71">
        <f>+F64</f>
        <v>1704650.26</v>
      </c>
    </row>
    <row r="99" spans="2:9" ht="15.75" thickBot="1">
      <c r="I99" s="72"/>
    </row>
    <row r="100" spans="2:9" ht="15.75" thickBot="1">
      <c r="E100" s="3" t="s">
        <v>54</v>
      </c>
      <c r="F100" s="71">
        <f>+F94+F96+F97-F98</f>
        <v>-14611.848155999789</v>
      </c>
    </row>
    <row r="103" spans="2:9">
      <c r="B103" s="9" t="s">
        <v>77</v>
      </c>
    </row>
    <row r="104" spans="2:9" ht="15.75" thickBot="1">
      <c r="B104" s="9"/>
      <c r="F104" s="91" t="s">
        <v>58</v>
      </c>
      <c r="G104" s="91" t="s">
        <v>59</v>
      </c>
      <c r="H104" s="116" t="s">
        <v>76</v>
      </c>
      <c r="I104" s="122"/>
    </row>
    <row r="105" spans="2:9" ht="15.75" thickBot="1">
      <c r="B105" s="42" t="s">
        <v>42</v>
      </c>
      <c r="C105" s="43"/>
      <c r="D105" s="43"/>
      <c r="E105" s="44"/>
      <c r="F105" s="92">
        <f t="shared" ref="F105:F110" si="30">+F86</f>
        <v>1650284.63136</v>
      </c>
      <c r="G105" s="87">
        <f>+F105+F90</f>
        <v>1750284.63136</v>
      </c>
      <c r="H105" s="117">
        <f>+G105+G109</f>
        <v>1750284.63136</v>
      </c>
      <c r="I105" s="123"/>
    </row>
    <row r="106" spans="2:9" ht="15.75" thickBot="1">
      <c r="B106" s="42" t="s">
        <v>34</v>
      </c>
      <c r="C106" s="43"/>
      <c r="D106" s="43"/>
      <c r="E106" s="44"/>
      <c r="F106" s="94">
        <v>380000</v>
      </c>
      <c r="G106" s="87">
        <f t="shared" ref="G106:H107" si="31">+F106</f>
        <v>380000</v>
      </c>
      <c r="H106" s="117">
        <f t="shared" si="31"/>
        <v>380000</v>
      </c>
      <c r="I106" s="123"/>
    </row>
    <row r="107" spans="2:9" ht="15.75" thickBot="1">
      <c r="B107" s="42" t="s">
        <v>35</v>
      </c>
      <c r="C107" s="43"/>
      <c r="D107" s="43"/>
      <c r="E107" s="44"/>
      <c r="F107" s="93">
        <f t="shared" si="30"/>
        <v>389811.58672800002</v>
      </c>
      <c r="G107" s="87">
        <f t="shared" si="31"/>
        <v>389811.58672800002</v>
      </c>
      <c r="H107" s="117">
        <f t="shared" si="31"/>
        <v>389811.58672800002</v>
      </c>
      <c r="I107" s="123"/>
    </row>
    <row r="108" spans="2:9" ht="15.75" thickBot="1">
      <c r="B108" s="42"/>
      <c r="C108" s="43"/>
      <c r="D108" s="43"/>
      <c r="E108" s="44"/>
      <c r="F108" s="94">
        <f t="shared" si="30"/>
        <v>0</v>
      </c>
      <c r="G108" s="96">
        <v>0</v>
      </c>
      <c r="H108" s="118">
        <v>0</v>
      </c>
      <c r="I108" s="124"/>
    </row>
    <row r="109" spans="2:9" ht="15.75" thickBot="1">
      <c r="B109" s="42" t="s">
        <v>67</v>
      </c>
      <c r="C109" s="43"/>
      <c r="D109" s="43"/>
      <c r="E109" s="44"/>
      <c r="F109" s="94">
        <f t="shared" si="30"/>
        <v>100000</v>
      </c>
      <c r="G109" s="96"/>
      <c r="H109" s="118"/>
      <c r="I109" s="124"/>
    </row>
    <row r="110" spans="2:9" ht="15.75" thickBot="1">
      <c r="B110" s="42" t="s">
        <v>53</v>
      </c>
      <c r="C110" s="43"/>
      <c r="D110" s="43"/>
      <c r="E110" s="44"/>
      <c r="F110" s="93">
        <f t="shared" si="30"/>
        <v>89580.593755999987</v>
      </c>
      <c r="G110" s="87">
        <f>+F110</f>
        <v>89580.593755999987</v>
      </c>
      <c r="H110" s="117">
        <f>+G110</f>
        <v>89580.593755999987</v>
      </c>
      <c r="I110" s="123"/>
    </row>
    <row r="111" spans="2:9" ht="15.75" thickBot="1">
      <c r="D111" s="45" t="s">
        <v>10</v>
      </c>
      <c r="E111" s="46"/>
      <c r="F111" s="95">
        <f>SUM(F105:F110)-F108</f>
        <v>2609676.8118440001</v>
      </c>
      <c r="G111" s="97">
        <f t="shared" ref="G111:H111" si="32">SUM(G105:G110)-G108</f>
        <v>2609676.8118440001</v>
      </c>
      <c r="H111" s="119">
        <f t="shared" si="32"/>
        <v>2609676.8118440001</v>
      </c>
      <c r="I111" s="121"/>
    </row>
    <row r="112" spans="2:9" ht="15.75" thickBot="1">
      <c r="B112" s="42" t="s">
        <v>36</v>
      </c>
      <c r="C112" s="43"/>
      <c r="D112" s="43"/>
      <c r="E112" s="44"/>
      <c r="F112" s="93">
        <f>+F93</f>
        <v>1020638.4</v>
      </c>
      <c r="G112" s="87">
        <f>+F112</f>
        <v>1020638.4</v>
      </c>
      <c r="H112" s="117">
        <f>+G112</f>
        <v>1020638.4</v>
      </c>
      <c r="I112" s="123"/>
    </row>
    <row r="113" spans="4:9" ht="15.75" thickBot="1">
      <c r="D113" s="45" t="s">
        <v>43</v>
      </c>
      <c r="E113" s="46"/>
      <c r="F113" s="95">
        <f>+F111-F112</f>
        <v>1589038.4118440002</v>
      </c>
      <c r="G113" s="97">
        <f t="shared" ref="G113:H113" si="33">+G111-G112</f>
        <v>1589038.4118440002</v>
      </c>
      <c r="H113" s="119">
        <f t="shared" si="33"/>
        <v>1589038.4118440002</v>
      </c>
      <c r="I113" s="121"/>
    </row>
    <row r="114" spans="4:9">
      <c r="I114" s="124"/>
    </row>
    <row r="115" spans="4:9">
      <c r="E115" s="98" t="s">
        <v>60</v>
      </c>
      <c r="F115" s="90">
        <f>+F98</f>
        <v>1704650.26</v>
      </c>
      <c r="G115" s="90">
        <f>+F98</f>
        <v>1704650.26</v>
      </c>
      <c r="H115" s="120">
        <f>+G115</f>
        <v>1704650.26</v>
      </c>
      <c r="I115" s="121"/>
    </row>
    <row r="116" spans="4:9">
      <c r="I116" s="125"/>
    </row>
    <row r="119" spans="4:9">
      <c r="F119" s="72"/>
      <c r="G119" s="74"/>
    </row>
    <row r="120" spans="4:9">
      <c r="G120" s="72"/>
    </row>
    <row r="121" spans="4:9">
      <c r="G121" s="72"/>
    </row>
  </sheetData>
  <mergeCells count="40">
    <mergeCell ref="I42:I43"/>
    <mergeCell ref="J42:J43"/>
    <mergeCell ref="I13:I14"/>
    <mergeCell ref="H13:H14"/>
    <mergeCell ref="D96:E96"/>
    <mergeCell ref="B54:F54"/>
    <mergeCell ref="J27:J28"/>
    <mergeCell ref="I27:I28"/>
    <mergeCell ref="F27:F28"/>
    <mergeCell ref="G27:G28"/>
    <mergeCell ref="B70:B71"/>
    <mergeCell ref="C70:C71"/>
    <mergeCell ref="D70:D71"/>
    <mergeCell ref="E70:E71"/>
    <mergeCell ref="F70:F71"/>
    <mergeCell ref="G70:G71"/>
    <mergeCell ref="J16:J17"/>
    <mergeCell ref="J19:J20"/>
    <mergeCell ref="J13:J14"/>
    <mergeCell ref="J70:J71"/>
    <mergeCell ref="B41:J41"/>
    <mergeCell ref="G42:G43"/>
    <mergeCell ref="B51:C51"/>
    <mergeCell ref="B13:B14"/>
    <mergeCell ref="D13:D14"/>
    <mergeCell ref="E13:E14"/>
    <mergeCell ref="B27:B28"/>
    <mergeCell ref="C27:C28"/>
    <mergeCell ref="E27:E28"/>
    <mergeCell ref="H70:H71"/>
    <mergeCell ref="I70:I71"/>
    <mergeCell ref="H27:H28"/>
    <mergeCell ref="C13:C14"/>
    <mergeCell ref="D27:D28"/>
    <mergeCell ref="H42:H43"/>
    <mergeCell ref="B64:E64"/>
    <mergeCell ref="B84:F84"/>
    <mergeCell ref="F13:F14"/>
    <mergeCell ref="G13:G14"/>
    <mergeCell ref="F42:F43"/>
  </mergeCells>
  <pageMargins left="0.23622047244094491" right="0.23622047244094491" top="0.39370078740157483" bottom="0.39370078740157483" header="0" footer="0"/>
  <pageSetup paperSize="9" scale="82" fitToHeight="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SPESA DOTAZIONE ORGANICA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perentinb</cp:lastModifiedBy>
  <cp:lastPrinted>2019-02-01T13:23:03Z</cp:lastPrinted>
  <dcterms:created xsi:type="dcterms:W3CDTF">2018-02-23T19:09:52Z</dcterms:created>
  <dcterms:modified xsi:type="dcterms:W3CDTF">2019-07-09T13:23:36Z</dcterms:modified>
</cp:coreProperties>
</file>